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drawings/drawing9.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5.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worksheets/sheet8.xml" ContentType="application/vnd.openxmlformats-officedocument.spreadsheetml.workshee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webextensions/taskpanes.xml" ContentType="application/vnd.ms-office.webextensiontaskpanes+xml"/>
  <Override PartName="/xl/webextensions/webextension1.xml" ContentType="application/vnd.ms-office.webextension+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mc:AlternateContent xmlns:mc="http://schemas.openxmlformats.org/markup-compatibility/2006">
    <mc:Choice Requires="x15">
      <x15ac:absPath xmlns:x15ac="http://schemas.microsoft.com/office/spreadsheetml/2010/11/ac" url="https://usfema-my.sharepoint.com/personal/0978540126_fema_dhs_gov/Documents/Desktop/"/>
    </mc:Choice>
  </mc:AlternateContent>
  <xr:revisionPtr revIDLastSave="0" documentId="8_{009F7C1A-C38C-4EE6-9FE5-3329F6F3D6BF}" xr6:coauthVersionLast="47" xr6:coauthVersionMax="47" xr10:uidLastSave="{00000000-0000-0000-0000-000000000000}"/>
  <bookViews>
    <workbookView xWindow="-108" yWindow="-108" windowWidth="23256" windowHeight="12576" tabRatio="944" xr2:uid="{00000000-000D-0000-FFFF-FFFF00000000}"/>
  </bookViews>
  <sheets>
    <sheet name="Summary" sheetId="251" r:id="rId1"/>
    <sheet name="Labor" sheetId="254" r:id="rId2"/>
    <sheet name="Equipment" sheetId="255" r:id="rId3"/>
    <sheet name="Material" sheetId="226" r:id="rId4"/>
    <sheet name="Contract" sheetId="256" r:id="rId5"/>
    <sheet name="Rented_Equipment" sheetId="267" r:id="rId6"/>
    <sheet name="Purchased_Equipment" sheetId="272" r:id="rId7"/>
    <sheet name="Soft_Costs" sheetId="270" r:id="rId8"/>
    <sheet name="Mutual_Aid" sheetId="261" r:id="rId9"/>
    <sheet name="Insurance_Reductions" sheetId="271" r:id="rId10"/>
    <sheet name="Activity_Location_Listing" sheetId="268" r:id="rId11"/>
    <sheet name="Activity_list" sheetId="269" state="hidden" r:id="rId12"/>
    <sheet name="FEMA_2021_Equipment_Rates" sheetId="273" r:id="rId13"/>
  </sheets>
  <externalReferences>
    <externalReference r:id="rId14"/>
    <externalReference r:id="rId15"/>
    <externalReference r:id="rId16"/>
  </externalReferences>
  <definedNames>
    <definedName name="_xlnm._FilterDatabase" localSheetId="2" hidden="1">Equipment!#REF!</definedName>
    <definedName name="_xlnm._FilterDatabase" localSheetId="0" hidden="1">Summary!#REF!</definedName>
    <definedName name="Additional_Units">Activity_list!$F$3:$F$16</definedName>
    <definedName name="Alabama" localSheetId="4">#REF!</definedName>
    <definedName name="Alabama" localSheetId="5">#REF!</definedName>
    <definedName name="Alabama" localSheetId="0">#REF!</definedName>
    <definedName name="Alabama">#REF!</definedName>
    <definedName name="Alaska" localSheetId="4">#REF!</definedName>
    <definedName name="Alaska" localSheetId="5">#REF!</definedName>
    <definedName name="Alaska" localSheetId="0">#REF!</definedName>
    <definedName name="Alaska">#REF!</definedName>
    <definedName name="Arizona" localSheetId="4">#REF!</definedName>
    <definedName name="Arizona" localSheetId="5">#REF!</definedName>
    <definedName name="Arizona" localSheetId="0">#REF!</definedName>
    <definedName name="Arizona">#REF!</definedName>
    <definedName name="Arkansas" localSheetId="4">#REF!</definedName>
    <definedName name="Arkansas" localSheetId="5">#REF!</definedName>
    <definedName name="Arkansas" localSheetId="0">#REF!</definedName>
    <definedName name="Arkansas">#REF!</definedName>
    <definedName name="Benefit_Type">Insurance_Reductions!$S$2:$S$7</definedName>
    <definedName name="California" localSheetId="4">#REF!</definedName>
    <definedName name="California" localSheetId="5">#REF!</definedName>
    <definedName name="California" localSheetId="0">#REF!</definedName>
    <definedName name="California">#REF!</definedName>
    <definedName name="Cat" localSheetId="5">#REF!</definedName>
    <definedName name="Cat">#REF!</definedName>
    <definedName name="Category" localSheetId="4">#REF!</definedName>
    <definedName name="Category" localSheetId="5">#REF!</definedName>
    <definedName name="Category" localSheetId="0">#REF!</definedName>
    <definedName name="Category">#REF!</definedName>
    <definedName name="Colorado" localSheetId="4">#REF!</definedName>
    <definedName name="Colorado" localSheetId="5">#REF!</definedName>
    <definedName name="Colorado" localSheetId="0">#REF!</definedName>
    <definedName name="Colorado">#REF!</definedName>
    <definedName name="Connecticut" localSheetId="4">#REF!</definedName>
    <definedName name="Connecticut" localSheetId="5">#REF!</definedName>
    <definedName name="Connecticut" localSheetId="0">#REF!</definedName>
    <definedName name="Connecticut">#REF!</definedName>
    <definedName name="CostShare" localSheetId="4">#REF!</definedName>
    <definedName name="CostShare" localSheetId="5">#REF!</definedName>
    <definedName name="CostShare" localSheetId="0">#REF!</definedName>
    <definedName name="CostShare">#REF!</definedName>
    <definedName name="_xlnm.Database" localSheetId="4">#REF!</definedName>
    <definedName name="_xlnm.Database" localSheetId="5">#REF!</definedName>
    <definedName name="_xlnm.Database" localSheetId="0">#REF!</definedName>
    <definedName name="_xlnm.Database">#REF!</definedName>
    <definedName name="Debris" localSheetId="4">#REF!</definedName>
    <definedName name="Debris" localSheetId="5">#REF!</definedName>
    <definedName name="Debris" localSheetId="0">#REF!</definedName>
    <definedName name="Debris">#REF!</definedName>
    <definedName name="Debris_Monitored">Activity_list!$K$3:$K$7</definedName>
    <definedName name="Debris_Type">Activity_list!$B$3:$B$16</definedName>
    <definedName name="Delaware" localSheetId="4">#REF!</definedName>
    <definedName name="Delaware" localSheetId="5">#REF!</definedName>
    <definedName name="Delaware" localSheetId="0">#REF!</definedName>
    <definedName name="Delaware">#REF!</definedName>
    <definedName name="Determine">Activity_list!$G$3:$G$19</definedName>
    <definedName name="DI_Name">OFFSET(Summary!$L$6,0,0,COUNTA(Summary!$L$6:$L$106),1)</definedName>
    <definedName name="Disaster_Type" localSheetId="4">#REF!</definedName>
    <definedName name="Disaster_Type" localSheetId="5">#REF!</definedName>
    <definedName name="Disaster_Type" localSheetId="0">#REF!</definedName>
    <definedName name="Disaster_Type">#REF!</definedName>
    <definedName name="DistrictofColumbia" localSheetId="4">#REF!</definedName>
    <definedName name="DistrictofColumbia" localSheetId="5">#REF!</definedName>
    <definedName name="DistrictofColumbia" localSheetId="0">#REF!</definedName>
    <definedName name="DistrictofColumbia">#REF!</definedName>
    <definedName name="EquipInventory" localSheetId="2">OFFSET(#REF!,0,0,COUNTA(#REF!),1)</definedName>
    <definedName name="EquipInventory" localSheetId="0">OFFSET(#REF!,0,0,COUNTA(#REF!),1)</definedName>
    <definedName name="Equipment" localSheetId="4">#REF!</definedName>
    <definedName name="Equipment" localSheetId="5">#REF!</definedName>
    <definedName name="Equipment" localSheetId="0">#REF!</definedName>
    <definedName name="Equipment">#REF!</definedName>
    <definedName name="FEMACC" localSheetId="5">#REF!</definedName>
    <definedName name="FEMACC">#REF!</definedName>
    <definedName name="FEMACCD" localSheetId="4">#REF!</definedName>
    <definedName name="FEMACCD" localSheetId="2">'[1]FEMA EQUIPMENT RATES'!#REF!</definedName>
    <definedName name="FEMACCD" localSheetId="1">'[2]FEMA EQUIPMENT RATES'!#REF!</definedName>
    <definedName name="FEMACCD" localSheetId="5">#REF!</definedName>
    <definedName name="FEMACCD" localSheetId="0">#REF!</definedName>
    <definedName name="FEMACCD">#REF!</definedName>
    <definedName name="FEMACCR" localSheetId="5">#REF!</definedName>
    <definedName name="FEMACCR">#REF!</definedName>
    <definedName name="FEMACCU" localSheetId="5">#REF!</definedName>
    <definedName name="FEMACCU">#REF!</definedName>
    <definedName name="femacode" localSheetId="4">#REF!</definedName>
    <definedName name="femacode" localSheetId="2">'[1]FEMA EQUIPMENT RATES'!#REF!</definedName>
    <definedName name="femacode" localSheetId="1">'[2]FEMA EQUIPMENT RATES'!#REF!</definedName>
    <definedName name="femacode" localSheetId="5">#REF!</definedName>
    <definedName name="femacode" localSheetId="0">#REF!</definedName>
    <definedName name="femacode">#REF!</definedName>
    <definedName name="FEMAEC" localSheetId="5">#REF!</definedName>
    <definedName name="FEMAEC">#REF!</definedName>
    <definedName name="FEMAECODE" localSheetId="5">#REF!</definedName>
    <definedName name="FEMAECODE">#REF!</definedName>
    <definedName name="FEMAEHP" localSheetId="5">#REF!</definedName>
    <definedName name="FEMAEHP">#REF!</definedName>
    <definedName name="FEMAEN" localSheetId="5">#REF!</definedName>
    <definedName name="FEMAEN">#REF!</definedName>
    <definedName name="FEMAER" localSheetId="5">#REF!</definedName>
    <definedName name="FEMAER">#REF!</definedName>
    <definedName name="FEMAES" localSheetId="5">#REF!</definedName>
    <definedName name="FEMAES">#REF!</definedName>
    <definedName name="Florida" localSheetId="4">#REF!</definedName>
    <definedName name="Florida" localSheetId="5">#REF!</definedName>
    <definedName name="Florida" localSheetId="0">#REF!</definedName>
    <definedName name="Florida">#REF!</definedName>
    <definedName name="Georgia" localSheetId="4">#REF!</definedName>
    <definedName name="Georgia" localSheetId="5">#REF!</definedName>
    <definedName name="Georgia" localSheetId="0">#REF!</definedName>
    <definedName name="Georgia">#REF!</definedName>
    <definedName name="Hawaii" localSheetId="4">#REF!</definedName>
    <definedName name="Hawaii" localSheetId="5">#REF!</definedName>
    <definedName name="Hawaii" localSheetId="0">#REF!</definedName>
    <definedName name="Hawaii">#REF!</definedName>
    <definedName name="Hours_Miles">Purchased_Equipment!$T$3:$T$4</definedName>
    <definedName name="How_Quantity_Determined">Activity_list!$G$3:$G$18</definedName>
    <definedName name="Idaho" localSheetId="4">#REF!</definedName>
    <definedName name="Idaho" localSheetId="5">#REF!</definedName>
    <definedName name="Idaho" localSheetId="0">#REF!</definedName>
    <definedName name="Idaho">#REF!</definedName>
    <definedName name="Illinois" localSheetId="4">#REF!</definedName>
    <definedName name="Illinois" localSheetId="5">#REF!</definedName>
    <definedName name="Illinois" localSheetId="0">#REF!</definedName>
    <definedName name="Illinois">#REF!</definedName>
    <definedName name="Indiana" localSheetId="4">#REF!</definedName>
    <definedName name="Indiana" localSheetId="5">#REF!</definedName>
    <definedName name="Indiana" localSheetId="0">#REF!</definedName>
    <definedName name="Indiana">#REF!</definedName>
    <definedName name="Iowa" localSheetId="4">#REF!</definedName>
    <definedName name="Iowa" localSheetId="5">#REF!</definedName>
    <definedName name="Iowa" localSheetId="0">#REF!</definedName>
    <definedName name="Iowa">#REF!</definedName>
    <definedName name="K" localSheetId="5">#REF!</definedName>
    <definedName name="K">#REF!</definedName>
    <definedName name="Kansas" localSheetId="4">#REF!</definedName>
    <definedName name="Kansas" localSheetId="5">#REF!</definedName>
    <definedName name="Kansas" localSheetId="0">#REF!</definedName>
    <definedName name="Kansas">#REF!</definedName>
    <definedName name="Kentucky" localSheetId="4">#REF!</definedName>
    <definedName name="Kentucky" localSheetId="5">#REF!</definedName>
    <definedName name="Kentucky" localSheetId="0">#REF!</definedName>
    <definedName name="Kentucky">#REF!</definedName>
    <definedName name="Labor_Type">Activity_list!$I$3:$I$8</definedName>
    <definedName name="Louisiana" localSheetId="4">#REF!</definedName>
    <definedName name="Louisiana" localSheetId="5">#REF!</definedName>
    <definedName name="Louisiana" localSheetId="0">#REF!</definedName>
    <definedName name="Louisiana">#REF!</definedName>
    <definedName name="Maine" localSheetId="4">#REF!</definedName>
    <definedName name="Maine" localSheetId="5">#REF!</definedName>
    <definedName name="Maine" localSheetId="0">#REF!</definedName>
    <definedName name="Maine">#REF!</definedName>
    <definedName name="Maryland" localSheetId="4">#REF!</definedName>
    <definedName name="Maryland" localSheetId="5">#REF!</definedName>
    <definedName name="Maryland" localSheetId="0">#REF!</definedName>
    <definedName name="Maryland">#REF!</definedName>
    <definedName name="Massachusetts" localSheetId="4">#REF!</definedName>
    <definedName name="Massachusetts" localSheetId="5">#REF!</definedName>
    <definedName name="Massachusetts" localSheetId="0">#REF!</definedName>
    <definedName name="Massachusetts">#REF!</definedName>
    <definedName name="Michigan" localSheetId="4">#REF!</definedName>
    <definedName name="Michigan" localSheetId="5">#REF!</definedName>
    <definedName name="Michigan" localSheetId="0">#REF!</definedName>
    <definedName name="Michigan">#REF!</definedName>
    <definedName name="Minnesota" localSheetId="4">#REF!</definedName>
    <definedName name="Minnesota" localSheetId="5">#REF!</definedName>
    <definedName name="Minnesota" localSheetId="0">#REF!</definedName>
    <definedName name="Minnesota">#REF!</definedName>
    <definedName name="Mississippi" localSheetId="4">#REF!</definedName>
    <definedName name="Mississippi" localSheetId="5">#REF!</definedName>
    <definedName name="Mississippi" localSheetId="0">#REF!</definedName>
    <definedName name="Mississippi">#REF!</definedName>
    <definedName name="Missouri" localSheetId="4">#REF!</definedName>
    <definedName name="Missouri" localSheetId="5">#REF!</definedName>
    <definedName name="Missouri" localSheetId="0">#REF!</definedName>
    <definedName name="Missouri">#REF!</definedName>
    <definedName name="Montana" localSheetId="4">#REF!</definedName>
    <definedName name="Montana" localSheetId="5">#REF!</definedName>
    <definedName name="Montana" localSheetId="0">#REF!</definedName>
    <definedName name="Montana">#REF!</definedName>
    <definedName name="Nebraska" localSheetId="4">#REF!</definedName>
    <definedName name="Nebraska" localSheetId="5">#REF!</definedName>
    <definedName name="Nebraska" localSheetId="0">#REF!</definedName>
    <definedName name="Nebraska">#REF!</definedName>
    <definedName name="Nevada" localSheetId="4">#REF!</definedName>
    <definedName name="Nevada" localSheetId="5">#REF!</definedName>
    <definedName name="Nevada" localSheetId="0">#REF!</definedName>
    <definedName name="Nevada">#REF!</definedName>
    <definedName name="NewHampshire" localSheetId="4">#REF!</definedName>
    <definedName name="NewHampshire" localSheetId="5">#REF!</definedName>
    <definedName name="NewHampshire" localSheetId="0">#REF!</definedName>
    <definedName name="NewHampshire">#REF!</definedName>
    <definedName name="NewJersey" localSheetId="4">#REF!</definedName>
    <definedName name="NewJersey" localSheetId="5">#REF!</definedName>
    <definedName name="NewJersey" localSheetId="0">#REF!</definedName>
    <definedName name="NewJersey">#REF!</definedName>
    <definedName name="NewMexico" localSheetId="4">#REF!</definedName>
    <definedName name="NewMexico" localSheetId="5">#REF!</definedName>
    <definedName name="NewMexico" localSheetId="0">#REF!</definedName>
    <definedName name="NewMexico">#REF!</definedName>
    <definedName name="NewYork" localSheetId="4">#REF!</definedName>
    <definedName name="NewYork" localSheetId="5">#REF!</definedName>
    <definedName name="NewYork" localSheetId="0">#REF!</definedName>
    <definedName name="NewYork">#REF!</definedName>
    <definedName name="NorthCarolina" localSheetId="4">#REF!</definedName>
    <definedName name="NorthCarolina" localSheetId="5">#REF!</definedName>
    <definedName name="NorthCarolina" localSheetId="0">#REF!</definedName>
    <definedName name="NorthCarolina">#REF!</definedName>
    <definedName name="NorthDakota" localSheetId="4">#REF!</definedName>
    <definedName name="NorthDakota" localSheetId="5">#REF!</definedName>
    <definedName name="NorthDakota" localSheetId="0">#REF!</definedName>
    <definedName name="NorthDakota">#REF!</definedName>
    <definedName name="Ohio" localSheetId="4">#REF!</definedName>
    <definedName name="Ohio" localSheetId="5">#REF!</definedName>
    <definedName name="Ohio" localSheetId="0">#REF!</definedName>
    <definedName name="Ohio">#REF!</definedName>
    <definedName name="Oklahoma" localSheetId="4">#REF!</definedName>
    <definedName name="Oklahoma" localSheetId="5">#REF!</definedName>
    <definedName name="Oklahoma" localSheetId="0">#REF!</definedName>
    <definedName name="Oklahoma">#REF!</definedName>
    <definedName name="OPERATOR" localSheetId="4">OFFSET(#REF!,0,0,COUNTA(#REF!),1)</definedName>
    <definedName name="OPERATOR" localSheetId="5">OFFSET(#REF!,0,0,COUNTA(#REF!),1)</definedName>
    <definedName name="OPERATOR" localSheetId="0">OFFSET(#REF!,0,0,COUNTA(#REF!),1)</definedName>
    <definedName name="OPERATOR">OFFSET(#REF!,0,0,COUNTA(#REF!),1)</definedName>
    <definedName name="Oregon" localSheetId="4">#REF!</definedName>
    <definedName name="Oregon" localSheetId="5">#REF!</definedName>
    <definedName name="Oregon" localSheetId="0">#REF!</definedName>
    <definedName name="Oregon">#REF!</definedName>
    <definedName name="OTTYPE" localSheetId="4">'[3]PAYROLL DATA'!#REF!</definedName>
    <definedName name="OTTYPE" localSheetId="5">'[3]PAYROLL DATA'!#REF!</definedName>
    <definedName name="OTTYPE" localSheetId="0">'[3]PAYROLL DATA'!#REF!</definedName>
    <definedName name="OTTYPE">'[3]PAYROLL DATA'!#REF!</definedName>
    <definedName name="PAYROLLDATA" localSheetId="4">OFFSET(#REF!,0,0,COUNTA(#REF!),1)</definedName>
    <definedName name="PAYROLLDATA" localSheetId="5">OFFSET(#REF!,0,0,COUNTA(#REF!),1)</definedName>
    <definedName name="PAYROLLDATA" localSheetId="0">OFFSET(#REF!,0,0,COUNTA(#REF!),1)</definedName>
    <definedName name="PAYROLLDATA">OFFSET(#REF!,0,0,COUNTA(#REF!),1)</definedName>
    <definedName name="Pennsylvania" localSheetId="4">#REF!</definedName>
    <definedName name="Pennsylvania" localSheetId="5">#REF!</definedName>
    <definedName name="Pennsylvania" localSheetId="0">#REF!</definedName>
    <definedName name="Pennsylvania">#REF!</definedName>
    <definedName name="Performed_By">Soft_Costs!$T$2:$T$7</definedName>
    <definedName name="_xlnm.Print_Area" localSheetId="4">Contract!$B$1:$P$61</definedName>
    <definedName name="_xlnm.Print_Area" localSheetId="2">Equipment!$C$2:$BK$18</definedName>
    <definedName name="_xlnm.Print_Area" localSheetId="1">Labor!$B$2:$BX$29</definedName>
    <definedName name="_xlnm.Print_Area" localSheetId="3">Material!$B$1:$Q$61</definedName>
    <definedName name="_xlnm.Print_Area" localSheetId="5">Rented_Equipment!$B$1:$R$21</definedName>
    <definedName name="_xlnm.Print_Area" localSheetId="0">Summary!$B$2:$F$13</definedName>
    <definedName name="_xlnm.Print_Titles" localSheetId="2">Equipment!$1:$10</definedName>
    <definedName name="_xlnm.Print_Titles" localSheetId="1">Labor!$1:$12</definedName>
    <definedName name="_xlnm.Print_Titles" localSheetId="0">Summary!$1:$8</definedName>
    <definedName name="ProjectType" localSheetId="4">#REF!</definedName>
    <definedName name="ProjectType" localSheetId="5">#REF!</definedName>
    <definedName name="ProjectType" localSheetId="0">#REF!</definedName>
    <definedName name="ProjectType">#REF!</definedName>
    <definedName name="PuertoRico" localSheetId="4">#REF!</definedName>
    <definedName name="PuertoRico" localSheetId="5">#REF!</definedName>
    <definedName name="PuertoRico" localSheetId="0">#REF!</definedName>
    <definedName name="PuertoRico">#REF!</definedName>
    <definedName name="Quantity_Determined">Activity_list!$G$3:$G$22</definedName>
    <definedName name="Reduction">Activity_list!$Q$3:$Q$6</definedName>
    <definedName name="Removed_From">Activity_list!$M$3:$M$10</definedName>
    <definedName name="RhodeIsland" localSheetId="4">#REF!</definedName>
    <definedName name="RhodeIsland" localSheetId="5">#REF!</definedName>
    <definedName name="RhodeIsland" localSheetId="0">#REF!</definedName>
    <definedName name="RhodeIsland">#REF!</definedName>
    <definedName name="Soft_Cost">Soft_Costs!$S$2:$S$11</definedName>
    <definedName name="SouthCarolina" localSheetId="4">#REF!</definedName>
    <definedName name="SouthCarolina" localSheetId="5">#REF!</definedName>
    <definedName name="SouthCarolina" localSheetId="0">#REF!</definedName>
    <definedName name="SouthCarolina">#REF!</definedName>
    <definedName name="SouthDakota" localSheetId="4">#REF!</definedName>
    <definedName name="SouthDakota" localSheetId="5">#REF!</definedName>
    <definedName name="SouthDakota" localSheetId="0">#REF!</definedName>
    <definedName name="SouthDakota">#REF!</definedName>
    <definedName name="States" localSheetId="4">#REF!</definedName>
    <definedName name="States" localSheetId="5">#REF!</definedName>
    <definedName name="States" localSheetId="0">#REF!</definedName>
    <definedName name="States">#REF!</definedName>
    <definedName name="Temp_Staging">Activity_list!$O$3:$O$4</definedName>
    <definedName name="Tennessee" localSheetId="4">#REF!</definedName>
    <definedName name="Tennessee" localSheetId="5">#REF!</definedName>
    <definedName name="Tennessee" localSheetId="0">#REF!</definedName>
    <definedName name="Tennessee">#REF!</definedName>
    <definedName name="Texas" localSheetId="4">#REF!</definedName>
    <definedName name="Texas" localSheetId="5">#REF!</definedName>
    <definedName name="Texas" localSheetId="0">#REF!</definedName>
    <definedName name="Texas">#REF!</definedName>
    <definedName name="Total_Units">Activity_list!$E$3</definedName>
    <definedName name="Units">Activity_list!$D$3:$D$13</definedName>
    <definedName name="Units_Materials">Activity_list!$R$3:$R$17</definedName>
    <definedName name="Utah" localSheetId="4">#REF!</definedName>
    <definedName name="Utah" localSheetId="5">#REF!</definedName>
    <definedName name="Utah" localSheetId="0">#REF!</definedName>
    <definedName name="Utah">#REF!</definedName>
    <definedName name="Vermont" localSheetId="4">#REF!</definedName>
    <definedName name="Vermont" localSheetId="5">#REF!</definedName>
    <definedName name="Vermont" localSheetId="0">#REF!</definedName>
    <definedName name="Vermont">#REF!</definedName>
    <definedName name="Virginia" localSheetId="4">#REF!</definedName>
    <definedName name="Virginia" localSheetId="5">#REF!</definedName>
    <definedName name="Virginia" localSheetId="0">#REF!</definedName>
    <definedName name="Virginia">#REF!</definedName>
    <definedName name="Washington" localSheetId="4">#REF!</definedName>
    <definedName name="Washington" localSheetId="5">#REF!</definedName>
    <definedName name="Washington" localSheetId="0">#REF!</definedName>
    <definedName name="Washington">#REF!</definedName>
    <definedName name="WestVirginia" localSheetId="4">#REF!</definedName>
    <definedName name="WestVirginia" localSheetId="5">#REF!</definedName>
    <definedName name="WestVirginia" localSheetId="0">#REF!</definedName>
    <definedName name="WestVirginia">#REF!</definedName>
    <definedName name="Wisconsin" localSheetId="4">#REF!</definedName>
    <definedName name="Wisconsin" localSheetId="5">#REF!</definedName>
    <definedName name="Wisconsin" localSheetId="0">#REF!</definedName>
    <definedName name="Wisconsin">#REF!</definedName>
    <definedName name="Wyoming" localSheetId="4">#REF!</definedName>
    <definedName name="Wyoming" localSheetId="5">#REF!</definedName>
    <definedName name="Wyoming" localSheetId="0">#REF!</definedName>
    <definedName name="Wyoming">#REF!</definedName>
    <definedName name="Yes_No" localSheetId="4">#REF!</definedName>
    <definedName name="Yes_No" localSheetId="5">#REF!</definedName>
    <definedName name="Yes_No" localSheetId="0">#REF!</definedName>
    <definedName name="Yes_No">#REF!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1" i="272" l="1"/>
  <c r="J12" i="272"/>
  <c r="J13" i="272"/>
  <c r="J14" i="272"/>
  <c r="J15" i="272"/>
  <c r="J16" i="272"/>
  <c r="J17" i="272"/>
  <c r="J18" i="272"/>
  <c r="J19" i="272"/>
  <c r="J20" i="272"/>
  <c r="J21" i="272"/>
  <c r="J22" i="272"/>
  <c r="J23" i="272"/>
  <c r="J24" i="272"/>
  <c r="J25" i="272"/>
  <c r="J26" i="272"/>
  <c r="J27" i="272"/>
  <c r="J28" i="272"/>
  <c r="J29" i="272"/>
  <c r="J30" i="272"/>
  <c r="J31" i="272"/>
  <c r="J32" i="272"/>
  <c r="J33" i="272"/>
  <c r="J34" i="272"/>
  <c r="J35" i="272"/>
  <c r="J36" i="272"/>
  <c r="J37" i="272"/>
  <c r="J38" i="272"/>
  <c r="J39" i="272"/>
  <c r="J40" i="272"/>
  <c r="J41" i="272"/>
  <c r="J42" i="272"/>
  <c r="J43" i="272"/>
  <c r="J44" i="272"/>
  <c r="J45" i="272"/>
  <c r="J46" i="272"/>
  <c r="BJ10" i="255"/>
  <c r="BJ8" i="255"/>
  <c r="K11" i="255" l="1"/>
  <c r="J11" i="255"/>
  <c r="K12" i="255"/>
  <c r="K13" i="255"/>
  <c r="K14" i="255"/>
  <c r="K15" i="255"/>
  <c r="K16" i="255"/>
  <c r="K17" i="255"/>
  <c r="K18" i="255"/>
  <c r="K19" i="255"/>
  <c r="K20" i="255"/>
  <c r="K21" i="255"/>
  <c r="K22" i="255"/>
  <c r="K23" i="255"/>
  <c r="K24" i="255"/>
  <c r="K25" i="255"/>
  <c r="K26" i="255"/>
  <c r="K27" i="255"/>
  <c r="K28" i="255"/>
  <c r="K29" i="255"/>
  <c r="K30" i="255"/>
  <c r="K31" i="255"/>
  <c r="K32" i="255"/>
  <c r="K33" i="255"/>
  <c r="K34" i="255"/>
  <c r="K35" i="255"/>
  <c r="K36" i="255"/>
  <c r="K37" i="255"/>
  <c r="K38" i="255"/>
  <c r="K39" i="255"/>
  <c r="K40" i="255"/>
  <c r="K41" i="255"/>
  <c r="K42" i="255"/>
  <c r="K43" i="255"/>
  <c r="K44" i="255"/>
  <c r="K45" i="255"/>
  <c r="K46" i="255"/>
  <c r="K47" i="255"/>
  <c r="K48" i="255"/>
  <c r="K49" i="255"/>
  <c r="K50" i="255"/>
  <c r="K51" i="255"/>
  <c r="K52" i="255"/>
  <c r="K53" i="255"/>
  <c r="K54" i="255"/>
  <c r="K55" i="255"/>
  <c r="K56" i="255"/>
  <c r="K57" i="255"/>
  <c r="K58" i="255"/>
  <c r="K59" i="255"/>
  <c r="K60" i="255"/>
  <c r="K61" i="255"/>
  <c r="K62" i="255"/>
  <c r="K63" i="255"/>
  <c r="K64" i="255"/>
  <c r="K65" i="255"/>
  <c r="K66" i="255"/>
  <c r="K67" i="255"/>
  <c r="K68" i="255"/>
  <c r="K69" i="255"/>
  <c r="K70" i="255"/>
  <c r="K71" i="255"/>
  <c r="K72" i="255"/>
  <c r="K73" i="255"/>
  <c r="K74" i="255"/>
  <c r="K75" i="255"/>
  <c r="K76" i="255"/>
  <c r="K77" i="255"/>
  <c r="K78" i="255"/>
  <c r="K79" i="255"/>
  <c r="K80" i="255"/>
  <c r="K81" i="255"/>
  <c r="K82" i="255"/>
  <c r="K83" i="255"/>
  <c r="K84" i="255"/>
  <c r="K85" i="255"/>
  <c r="K86" i="255"/>
  <c r="K87" i="255"/>
  <c r="K88" i="255"/>
  <c r="K89" i="255"/>
  <c r="K90" i="255"/>
  <c r="K91" i="255"/>
  <c r="K92" i="255"/>
  <c r="K93" i="255"/>
  <c r="K94" i="255"/>
  <c r="K95" i="255"/>
  <c r="K96" i="255"/>
  <c r="K97" i="255"/>
  <c r="K98" i="255"/>
  <c r="K99" i="255"/>
  <c r="K100" i="255"/>
  <c r="K101" i="255"/>
  <c r="K102" i="255"/>
  <c r="K103" i="255"/>
  <c r="K104" i="255"/>
  <c r="K105" i="255"/>
  <c r="K106" i="255"/>
  <c r="K107" i="255"/>
  <c r="K108" i="255"/>
  <c r="K109" i="255"/>
  <c r="K110" i="255"/>
  <c r="K111" i="255"/>
  <c r="K112" i="255"/>
  <c r="K113" i="255"/>
  <c r="K114" i="255"/>
  <c r="K115" i="255"/>
  <c r="K116" i="255"/>
  <c r="K117" i="255"/>
  <c r="K118" i="255"/>
  <c r="K119" i="255"/>
  <c r="K120" i="255"/>
  <c r="K121" i="255"/>
  <c r="K122" i="255"/>
  <c r="K123" i="255"/>
  <c r="K124" i="255"/>
  <c r="K125" i="255"/>
  <c r="K126" i="255"/>
  <c r="K127" i="255"/>
  <c r="K128" i="255"/>
  <c r="K129" i="255"/>
  <c r="K130" i="255"/>
  <c r="K131" i="255"/>
  <c r="K132" i="255"/>
  <c r="K133" i="255"/>
  <c r="K134" i="255"/>
  <c r="K135" i="255"/>
  <c r="K136" i="255"/>
  <c r="K137" i="255"/>
  <c r="K138" i="255"/>
  <c r="K139" i="255"/>
  <c r="K140" i="255"/>
  <c r="K141" i="255"/>
  <c r="K142" i="255"/>
  <c r="K143" i="255"/>
  <c r="K144" i="255"/>
  <c r="K145" i="255"/>
  <c r="K146" i="255"/>
  <c r="K147" i="255"/>
  <c r="K148" i="255"/>
  <c r="K149" i="255"/>
  <c r="K150" i="255"/>
  <c r="J12" i="255"/>
  <c r="J13" i="255"/>
  <c r="J14" i="255"/>
  <c r="J15" i="255"/>
  <c r="J16" i="255"/>
  <c r="J17" i="255"/>
  <c r="J18" i="255"/>
  <c r="J19" i="255"/>
  <c r="J20" i="255"/>
  <c r="J21" i="255"/>
  <c r="J22" i="255"/>
  <c r="J23" i="255"/>
  <c r="J24" i="255"/>
  <c r="J25" i="255"/>
  <c r="J26" i="255"/>
  <c r="J27" i="255"/>
  <c r="J28" i="255"/>
  <c r="J29" i="255"/>
  <c r="J30" i="255"/>
  <c r="J31" i="255"/>
  <c r="J32" i="255"/>
  <c r="J33" i="255"/>
  <c r="J34" i="255"/>
  <c r="J35" i="255"/>
  <c r="J36" i="255"/>
  <c r="J37" i="255"/>
  <c r="J38" i="255"/>
  <c r="J39" i="255"/>
  <c r="J40" i="255"/>
  <c r="J41" i="255"/>
  <c r="J42" i="255"/>
  <c r="J43" i="255"/>
  <c r="J44" i="255"/>
  <c r="J45" i="255"/>
  <c r="J46" i="255"/>
  <c r="J47" i="255"/>
  <c r="J48" i="255"/>
  <c r="J49" i="255"/>
  <c r="J50" i="255"/>
  <c r="J51" i="255"/>
  <c r="J52" i="255"/>
  <c r="J53" i="255"/>
  <c r="J54" i="255"/>
  <c r="J55" i="255"/>
  <c r="J56" i="255"/>
  <c r="J57" i="255"/>
  <c r="J58" i="255"/>
  <c r="J59" i="255"/>
  <c r="J60" i="255"/>
  <c r="J61" i="255"/>
  <c r="J62" i="255"/>
  <c r="J63" i="255"/>
  <c r="J64" i="255"/>
  <c r="J65" i="255"/>
  <c r="J66" i="255"/>
  <c r="J67" i="255"/>
  <c r="J68" i="255"/>
  <c r="J69" i="255"/>
  <c r="J70" i="255"/>
  <c r="J71" i="255"/>
  <c r="J72" i="255"/>
  <c r="J73" i="255"/>
  <c r="J74" i="255"/>
  <c r="J75" i="255"/>
  <c r="J76" i="255"/>
  <c r="J77" i="255"/>
  <c r="J78" i="255"/>
  <c r="J79" i="255"/>
  <c r="J80" i="255"/>
  <c r="J81" i="255"/>
  <c r="J82" i="255"/>
  <c r="J83" i="255"/>
  <c r="J84" i="255"/>
  <c r="J85" i="255"/>
  <c r="J86" i="255"/>
  <c r="J87" i="255"/>
  <c r="J88" i="255"/>
  <c r="J89" i="255"/>
  <c r="J90" i="255"/>
  <c r="J91" i="255"/>
  <c r="J92" i="255"/>
  <c r="J93" i="255"/>
  <c r="J94" i="255"/>
  <c r="J95" i="255"/>
  <c r="J96" i="255"/>
  <c r="J97" i="255"/>
  <c r="J98" i="255"/>
  <c r="J99" i="255"/>
  <c r="J100" i="255"/>
  <c r="J101" i="255"/>
  <c r="J102" i="255"/>
  <c r="J103" i="255"/>
  <c r="J104" i="255"/>
  <c r="J105" i="255"/>
  <c r="J106" i="255"/>
  <c r="J107" i="255"/>
  <c r="J108" i="255"/>
  <c r="J109" i="255"/>
  <c r="J110" i="255"/>
  <c r="J111" i="255"/>
  <c r="J112" i="255"/>
  <c r="J113" i="255"/>
  <c r="J114" i="255"/>
  <c r="J115" i="255"/>
  <c r="J116" i="255"/>
  <c r="J117" i="255"/>
  <c r="J118" i="255"/>
  <c r="J119" i="255"/>
  <c r="J120" i="255"/>
  <c r="J121" i="255"/>
  <c r="J122" i="255"/>
  <c r="J123" i="255"/>
  <c r="J124" i="255"/>
  <c r="J125" i="255"/>
  <c r="J126" i="255"/>
  <c r="J127" i="255"/>
  <c r="J128" i="255"/>
  <c r="J129" i="255"/>
  <c r="J130" i="255"/>
  <c r="J131" i="255"/>
  <c r="J132" i="255"/>
  <c r="J133" i="255"/>
  <c r="J134" i="255"/>
  <c r="J135" i="255"/>
  <c r="J136" i="255"/>
  <c r="J137" i="255"/>
  <c r="J138" i="255"/>
  <c r="J139" i="255"/>
  <c r="J140" i="255"/>
  <c r="J141" i="255"/>
  <c r="J142" i="255"/>
  <c r="J143" i="255"/>
  <c r="J144" i="255"/>
  <c r="J145" i="255"/>
  <c r="J146" i="255"/>
  <c r="J147" i="255"/>
  <c r="J148" i="255"/>
  <c r="J149" i="255"/>
  <c r="J150" i="255"/>
  <c r="L11" i="255"/>
  <c r="L12" i="255"/>
  <c r="L13" i="255"/>
  <c r="L14" i="255"/>
  <c r="L15" i="255"/>
  <c r="L16" i="255"/>
  <c r="L17" i="255"/>
  <c r="L18" i="255"/>
  <c r="L19" i="255"/>
  <c r="L20" i="255"/>
  <c r="L21" i="255"/>
  <c r="L22" i="255"/>
  <c r="L23" i="255"/>
  <c r="L24" i="255"/>
  <c r="L25" i="255"/>
  <c r="L26" i="255"/>
  <c r="L27" i="255"/>
  <c r="L28" i="255"/>
  <c r="L29" i="255"/>
  <c r="L30" i="255"/>
  <c r="L31" i="255"/>
  <c r="L32" i="255"/>
  <c r="L33" i="255"/>
  <c r="L34" i="255"/>
  <c r="L35" i="255"/>
  <c r="L36" i="255"/>
  <c r="L37" i="255"/>
  <c r="L38" i="255"/>
  <c r="L39" i="255"/>
  <c r="L40" i="255"/>
  <c r="L41" i="255"/>
  <c r="L42" i="255"/>
  <c r="L43" i="255"/>
  <c r="L44" i="255"/>
  <c r="L45" i="255"/>
  <c r="L46" i="255"/>
  <c r="L47" i="255"/>
  <c r="L48" i="255"/>
  <c r="L49" i="255"/>
  <c r="L50" i="255"/>
  <c r="L51" i="255"/>
  <c r="L52" i="255"/>
  <c r="L53" i="255"/>
  <c r="L54" i="255"/>
  <c r="L55" i="255"/>
  <c r="L56" i="255"/>
  <c r="L57" i="255"/>
  <c r="L58" i="255"/>
  <c r="L59" i="255"/>
  <c r="L60" i="255"/>
  <c r="L61" i="255"/>
  <c r="L62" i="255"/>
  <c r="L63" i="255"/>
  <c r="L64" i="255"/>
  <c r="L65" i="255"/>
  <c r="L66" i="255"/>
  <c r="L67" i="255"/>
  <c r="L68" i="255"/>
  <c r="L69" i="255"/>
  <c r="L70" i="255"/>
  <c r="L71" i="255"/>
  <c r="L72" i="255"/>
  <c r="L73" i="255"/>
  <c r="L74" i="255"/>
  <c r="L75" i="255"/>
  <c r="L76" i="255"/>
  <c r="L77" i="255"/>
  <c r="L78" i="255"/>
  <c r="L79" i="255"/>
  <c r="L80" i="255"/>
  <c r="L81" i="255"/>
  <c r="L82" i="255"/>
  <c r="L83" i="255"/>
  <c r="L84" i="255"/>
  <c r="L85" i="255"/>
  <c r="L86" i="255"/>
  <c r="L87" i="255"/>
  <c r="L88" i="255"/>
  <c r="L89" i="255"/>
  <c r="L90" i="255"/>
  <c r="L91" i="255"/>
  <c r="L92" i="255"/>
  <c r="L93" i="255"/>
  <c r="L94" i="255"/>
  <c r="L95" i="255"/>
  <c r="L96" i="255"/>
  <c r="L97" i="255"/>
  <c r="L98" i="255"/>
  <c r="L99" i="255"/>
  <c r="L100" i="255"/>
  <c r="L101" i="255"/>
  <c r="L102" i="255"/>
  <c r="L103" i="255"/>
  <c r="L104" i="255"/>
  <c r="L105" i="255"/>
  <c r="L106" i="255"/>
  <c r="L107" i="255"/>
  <c r="L108" i="255"/>
  <c r="L109" i="255"/>
  <c r="L110" i="255"/>
  <c r="L111" i="255"/>
  <c r="L112" i="255"/>
  <c r="L113" i="255"/>
  <c r="L114" i="255"/>
  <c r="L115" i="255"/>
  <c r="L116" i="255"/>
  <c r="L117" i="255"/>
  <c r="L118" i="255"/>
  <c r="L119" i="255"/>
  <c r="L120" i="255"/>
  <c r="L121" i="255"/>
  <c r="L122" i="255"/>
  <c r="L123" i="255"/>
  <c r="L124" i="255"/>
  <c r="L125" i="255"/>
  <c r="L126" i="255"/>
  <c r="L127" i="255"/>
  <c r="L128" i="255"/>
  <c r="L129" i="255"/>
  <c r="L130" i="255"/>
  <c r="L131" i="255"/>
  <c r="L132" i="255"/>
  <c r="L133" i="255"/>
  <c r="L134" i="255"/>
  <c r="L135" i="255"/>
  <c r="L136" i="255"/>
  <c r="L137" i="255"/>
  <c r="L138" i="255"/>
  <c r="L139" i="255"/>
  <c r="L140" i="255"/>
  <c r="L141" i="255"/>
  <c r="L142" i="255"/>
  <c r="L143" i="255"/>
  <c r="L144" i="255"/>
  <c r="L145" i="255"/>
  <c r="L146" i="255"/>
  <c r="L147" i="255"/>
  <c r="L148" i="255"/>
  <c r="L149" i="255"/>
  <c r="L150" i="255"/>
  <c r="B398" i="268"/>
  <c r="B388" i="268"/>
  <c r="B378" i="268"/>
  <c r="B368" i="268"/>
  <c r="B358" i="268"/>
  <c r="B348" i="268"/>
  <c r="B338" i="268"/>
  <c r="B318" i="268"/>
  <c r="B308" i="268"/>
  <c r="B298" i="268"/>
  <c r="B288" i="268"/>
  <c r="B278" i="268"/>
  <c r="B268" i="268"/>
  <c r="B258" i="268"/>
  <c r="B248" i="268"/>
  <c r="B238" i="268"/>
  <c r="B228" i="268"/>
  <c r="B218" i="268"/>
  <c r="B208" i="268"/>
  <c r="B198" i="268"/>
  <c r="B188" i="268"/>
  <c r="B178" i="268"/>
  <c r="B168" i="268"/>
  <c r="B158" i="268"/>
  <c r="B148" i="268"/>
  <c r="B138" i="268"/>
  <c r="B128" i="268"/>
  <c r="B118" i="268"/>
  <c r="B108" i="268"/>
  <c r="B98" i="268"/>
  <c r="B88" i="268"/>
  <c r="B78" i="268"/>
  <c r="B68" i="268"/>
  <c r="B58" i="268"/>
  <c r="B48" i="268"/>
  <c r="B38" i="268"/>
  <c r="B28" i="268"/>
  <c r="B18" i="268"/>
  <c r="B8" i="268"/>
  <c r="B328" i="268"/>
  <c r="R12" i="272" l="1"/>
  <c r="R13" i="272"/>
  <c r="R14" i="272"/>
  <c r="R15" i="272"/>
  <c r="R16" i="272"/>
  <c r="R17" i="272"/>
  <c r="R18" i="272"/>
  <c r="R19" i="272"/>
  <c r="R20" i="272"/>
  <c r="R21" i="272"/>
  <c r="R22" i="272"/>
  <c r="R23" i="272"/>
  <c r="R24" i="272"/>
  <c r="R25" i="272"/>
  <c r="R26" i="272"/>
  <c r="R27" i="272"/>
  <c r="R28" i="272"/>
  <c r="R29" i="272"/>
  <c r="R30" i="272"/>
  <c r="R31" i="272"/>
  <c r="R32" i="272"/>
  <c r="R33" i="272"/>
  <c r="R34" i="272"/>
  <c r="R35" i="272"/>
  <c r="R36" i="272"/>
  <c r="R37" i="272"/>
  <c r="R38" i="272"/>
  <c r="R39" i="272"/>
  <c r="R40" i="272"/>
  <c r="R41" i="272"/>
  <c r="R42" i="272"/>
  <c r="R43" i="272"/>
  <c r="R44" i="272"/>
  <c r="R45" i="272"/>
  <c r="R46" i="272"/>
  <c r="R11" i="272"/>
  <c r="D16" i="251" l="1"/>
  <c r="D17" i="251"/>
  <c r="BI18" i="268"/>
  <c r="BI28" i="268"/>
  <c r="BI38" i="268"/>
  <c r="BI48" i="268"/>
  <c r="BI58" i="268"/>
  <c r="BI68" i="268"/>
  <c r="BI78" i="268"/>
  <c r="BI88" i="268"/>
  <c r="BI98" i="268"/>
  <c r="BI108" i="268"/>
  <c r="BI118" i="268"/>
  <c r="BI128" i="268"/>
  <c r="BI138" i="268"/>
  <c r="BI148" i="268"/>
  <c r="BI158" i="268"/>
  <c r="BI168" i="268"/>
  <c r="BI178" i="268"/>
  <c r="BI188" i="268"/>
  <c r="BI198" i="268"/>
  <c r="BI208" i="268"/>
  <c r="BI218" i="268"/>
  <c r="BI228" i="268"/>
  <c r="BI238" i="268"/>
  <c r="BI248" i="268"/>
  <c r="BI258" i="268"/>
  <c r="BI268" i="268"/>
  <c r="BI278" i="268"/>
  <c r="BI288" i="268"/>
  <c r="BI298" i="268"/>
  <c r="BI308" i="268"/>
  <c r="BI318" i="268"/>
  <c r="BI328" i="268"/>
  <c r="BI338" i="268"/>
  <c r="BI348" i="268"/>
  <c r="BI358" i="268"/>
  <c r="BI368" i="268"/>
  <c r="BI378" i="268"/>
  <c r="BI388" i="268"/>
  <c r="BI398" i="268"/>
  <c r="BI8" i="268"/>
  <c r="F21" i="251"/>
  <c r="C38" i="268"/>
  <c r="C48" i="268"/>
  <c r="C58" i="268"/>
  <c r="C68" i="268"/>
  <c r="C78" i="268"/>
  <c r="C88" i="268"/>
  <c r="C98" i="268"/>
  <c r="C108" i="268"/>
  <c r="C118" i="268"/>
  <c r="C128" i="268"/>
  <c r="C138" i="268"/>
  <c r="C148" i="268"/>
  <c r="C158" i="268"/>
  <c r="C168" i="268"/>
  <c r="C178" i="268"/>
  <c r="C188" i="268"/>
  <c r="C198" i="268"/>
  <c r="C208" i="268"/>
  <c r="C218" i="268"/>
  <c r="C228" i="268"/>
  <c r="C238" i="268"/>
  <c r="C248" i="268"/>
  <c r="C258" i="268"/>
  <c r="C268" i="268"/>
  <c r="C278" i="268"/>
  <c r="C288" i="268"/>
  <c r="C298" i="268"/>
  <c r="C308" i="268"/>
  <c r="C318" i="268"/>
  <c r="C328" i="268"/>
  <c r="C338" i="268"/>
  <c r="C348" i="268"/>
  <c r="C358" i="268"/>
  <c r="C368" i="268"/>
  <c r="C378" i="268"/>
  <c r="C388" i="268"/>
  <c r="C398" i="268"/>
  <c r="C28" i="268"/>
  <c r="C18" i="268"/>
  <c r="C8" i="268"/>
  <c r="Q13" i="272" l="1"/>
  <c r="Q14" i="272"/>
  <c r="Q15" i="272"/>
  <c r="Q16" i="272"/>
  <c r="Q17" i="272"/>
  <c r="Q18" i="272"/>
  <c r="Q19" i="272"/>
  <c r="Q20" i="272"/>
  <c r="Q21" i="272"/>
  <c r="Q22" i="272"/>
  <c r="Q23" i="272"/>
  <c r="Q24" i="272"/>
  <c r="Q25" i="272"/>
  <c r="Q26" i="272"/>
  <c r="Q27" i="272"/>
  <c r="Q28" i="272"/>
  <c r="Q29" i="272"/>
  <c r="Q30" i="272"/>
  <c r="Q31" i="272"/>
  <c r="Q32" i="272"/>
  <c r="Q33" i="272"/>
  <c r="Q34" i="272"/>
  <c r="Q35" i="272"/>
  <c r="Q36" i="272"/>
  <c r="Q37" i="272"/>
  <c r="Q38" i="272"/>
  <c r="Q39" i="272"/>
  <c r="Q40" i="272"/>
  <c r="Q41" i="272"/>
  <c r="Q42" i="272"/>
  <c r="Q43" i="272"/>
  <c r="Q44" i="272"/>
  <c r="Q45" i="272"/>
  <c r="Q46" i="272"/>
  <c r="Q12" i="272"/>
  <c r="Q11" i="272"/>
  <c r="BE148" i="268" l="1"/>
  <c r="BE228" i="268"/>
  <c r="BE68" i="268"/>
  <c r="BE378" i="268"/>
  <c r="BE38" i="268"/>
  <c r="BE78" i="268"/>
  <c r="BE88" i="268"/>
  <c r="BE98" i="268"/>
  <c r="BE108" i="268"/>
  <c r="BE268" i="268"/>
  <c r="BE208" i="268"/>
  <c r="BE218" i="268"/>
  <c r="BE188" i="268"/>
  <c r="BE198" i="268"/>
  <c r="BE388" i="268"/>
  <c r="BE158" i="268"/>
  <c r="BE58" i="268"/>
  <c r="BE318" i="268"/>
  <c r="BE328" i="268"/>
  <c r="BE338" i="268"/>
  <c r="BE348" i="268"/>
  <c r="BE278" i="268"/>
  <c r="BE178" i="268"/>
  <c r="BE308" i="268"/>
  <c r="BE118" i="268"/>
  <c r="BE398" i="268"/>
  <c r="BE238" i="268"/>
  <c r="BE358" i="268"/>
  <c r="BE298" i="268"/>
  <c r="BE168" i="268"/>
  <c r="BE128" i="268"/>
  <c r="BE288" i="268"/>
  <c r="BE248" i="268"/>
  <c r="BE368" i="268"/>
  <c r="BE48" i="268"/>
  <c r="BE138" i="268"/>
  <c r="BE28" i="268"/>
  <c r="BE258" i="268"/>
  <c r="BE18" i="268"/>
  <c r="BE8" i="268"/>
  <c r="P12" i="271"/>
  <c r="P13" i="271"/>
  <c r="P14" i="271"/>
  <c r="P15" i="271"/>
  <c r="P16" i="271"/>
  <c r="P17" i="271"/>
  <c r="P18" i="271"/>
  <c r="P19" i="271"/>
  <c r="P20" i="271"/>
  <c r="P21" i="271"/>
  <c r="P22" i="271"/>
  <c r="P23" i="271"/>
  <c r="P24" i="271"/>
  <c r="P25" i="271"/>
  <c r="P26" i="271"/>
  <c r="P27" i="271"/>
  <c r="P28" i="271"/>
  <c r="P29" i="271"/>
  <c r="P30" i="271"/>
  <c r="P31" i="271"/>
  <c r="P32" i="271"/>
  <c r="P33" i="271"/>
  <c r="P34" i="271"/>
  <c r="P35" i="271"/>
  <c r="P36" i="271"/>
  <c r="P37" i="271"/>
  <c r="P38" i="271"/>
  <c r="P39" i="271"/>
  <c r="P40" i="271"/>
  <c r="P41" i="271"/>
  <c r="P42" i="271"/>
  <c r="P43" i="271"/>
  <c r="P44" i="271"/>
  <c r="P45" i="271"/>
  <c r="P11" i="271"/>
  <c r="P10" i="271"/>
  <c r="F37" i="261"/>
  <c r="F38" i="261"/>
  <c r="F39" i="261"/>
  <c r="F40" i="261"/>
  <c r="F41" i="261"/>
  <c r="F42" i="261"/>
  <c r="F43" i="261"/>
  <c r="F44" i="261"/>
  <c r="F45" i="261"/>
  <c r="F46" i="261"/>
  <c r="F47" i="261"/>
  <c r="F48" i="261"/>
  <c r="F49" i="261"/>
  <c r="F50" i="261"/>
  <c r="F51" i="261"/>
  <c r="F52" i="261"/>
  <c r="F53" i="261"/>
  <c r="F54" i="261"/>
  <c r="F55" i="261"/>
  <c r="F36" i="261"/>
  <c r="F24" i="261"/>
  <c r="F25" i="261"/>
  <c r="F26" i="261"/>
  <c r="F27" i="261"/>
  <c r="F28" i="261"/>
  <c r="F29" i="261"/>
  <c r="F30" i="261"/>
  <c r="F31" i="261"/>
  <c r="F32" i="261"/>
  <c r="F23" i="261"/>
  <c r="F19" i="261"/>
  <c r="F11" i="261"/>
  <c r="F12" i="261"/>
  <c r="F13" i="261"/>
  <c r="F14" i="261"/>
  <c r="F15" i="261"/>
  <c r="F16" i="261"/>
  <c r="F17" i="261"/>
  <c r="F18" i="261"/>
  <c r="F10" i="261"/>
  <c r="P13" i="270"/>
  <c r="P14" i="270"/>
  <c r="P15" i="270"/>
  <c r="P16" i="270"/>
  <c r="P17" i="270"/>
  <c r="P18" i="270"/>
  <c r="P19" i="270"/>
  <c r="P20" i="270"/>
  <c r="P21" i="270"/>
  <c r="P22" i="270"/>
  <c r="P23" i="270"/>
  <c r="P24" i="270"/>
  <c r="P25" i="270"/>
  <c r="P26" i="270"/>
  <c r="P27" i="270"/>
  <c r="P28" i="270"/>
  <c r="P29" i="270"/>
  <c r="P30" i="270"/>
  <c r="P31" i="270"/>
  <c r="P32" i="270"/>
  <c r="P33" i="270"/>
  <c r="P34" i="270"/>
  <c r="P35" i="270"/>
  <c r="P36" i="270"/>
  <c r="P37" i="270"/>
  <c r="P38" i="270"/>
  <c r="P39" i="270"/>
  <c r="P40" i="270"/>
  <c r="P41" i="270"/>
  <c r="P42" i="270"/>
  <c r="P43" i="270"/>
  <c r="P44" i="270"/>
  <c r="P45" i="270"/>
  <c r="P46" i="270"/>
  <c r="P12" i="270"/>
  <c r="P11" i="270"/>
  <c r="BH358" i="268" l="1"/>
  <c r="BH208" i="268"/>
  <c r="BH368" i="268"/>
  <c r="BH88" i="268"/>
  <c r="BH118" i="268"/>
  <c r="BH248" i="268"/>
  <c r="BH318" i="268"/>
  <c r="BH128" i="268"/>
  <c r="BH198" i="268"/>
  <c r="BH378" i="268"/>
  <c r="BH78" i="268"/>
  <c r="BH388" i="268"/>
  <c r="BH258" i="268"/>
  <c r="BH178" i="268"/>
  <c r="BH288" i="268"/>
  <c r="BH278" i="268"/>
  <c r="BH148" i="268"/>
  <c r="BH18" i="268"/>
  <c r="BH308" i="268"/>
  <c r="BH298" i="268"/>
  <c r="BH398" i="268"/>
  <c r="BH268" i="268"/>
  <c r="BH138" i="268"/>
  <c r="BH348" i="268"/>
  <c r="BH188" i="268"/>
  <c r="BH48" i="268"/>
  <c r="BH228" i="268"/>
  <c r="BH68" i="268"/>
  <c r="BH58" i="268"/>
  <c r="BH168" i="268"/>
  <c r="BH158" i="268"/>
  <c r="BH108" i="268"/>
  <c r="BH338" i="268"/>
  <c r="BH218" i="268"/>
  <c r="BH28" i="268"/>
  <c r="BH238" i="268"/>
  <c r="BH98" i="268"/>
  <c r="BH328" i="268"/>
  <c r="BH38" i="268"/>
  <c r="BF328" i="268"/>
  <c r="BF318" i="268"/>
  <c r="BF298" i="268"/>
  <c r="BF368" i="268"/>
  <c r="BF308" i="268"/>
  <c r="BF58" i="268"/>
  <c r="BF248" i="268"/>
  <c r="BF88" i="268"/>
  <c r="BF78" i="268"/>
  <c r="BF188" i="268"/>
  <c r="BF178" i="268"/>
  <c r="BF258" i="268"/>
  <c r="BF128" i="268"/>
  <c r="BF358" i="268"/>
  <c r="BF68" i="268"/>
  <c r="BF138" i="268"/>
  <c r="BF238" i="268"/>
  <c r="BF118" i="268"/>
  <c r="BF38" i="268"/>
  <c r="BF348" i="268"/>
  <c r="BF228" i="268"/>
  <c r="BF388" i="268"/>
  <c r="BF108" i="268"/>
  <c r="BF48" i="268"/>
  <c r="BF28" i="268"/>
  <c r="BF268" i="268"/>
  <c r="BF338" i="268"/>
  <c r="BF278" i="268"/>
  <c r="BF148" i="268"/>
  <c r="BF218" i="268"/>
  <c r="BF398" i="268"/>
  <c r="BF158" i="268"/>
  <c r="BF378" i="268"/>
  <c r="BF98" i="268"/>
  <c r="BF18" i="268"/>
  <c r="BF288" i="268"/>
  <c r="BF208" i="268"/>
  <c r="BF198" i="268"/>
  <c r="BF168" i="268"/>
  <c r="BG248" i="268"/>
  <c r="BG368" i="268"/>
  <c r="BG208" i="268"/>
  <c r="BG138" i="268"/>
  <c r="BG388" i="268"/>
  <c r="BG88" i="268"/>
  <c r="BG398" i="268"/>
  <c r="BG318" i="268"/>
  <c r="BG308" i="268"/>
  <c r="BG38" i="268"/>
  <c r="BG148" i="268"/>
  <c r="BG268" i="268"/>
  <c r="BG358" i="268"/>
  <c r="BG198" i="268"/>
  <c r="BG188" i="268"/>
  <c r="BG298" i="268"/>
  <c r="BG288" i="268"/>
  <c r="BG158" i="268"/>
  <c r="BG238" i="268"/>
  <c r="BG78" i="268"/>
  <c r="BG68" i="268"/>
  <c r="BG178" i="268"/>
  <c r="BG168" i="268"/>
  <c r="BG18" i="268"/>
  <c r="BG118" i="268"/>
  <c r="BG348" i="268"/>
  <c r="BG58" i="268"/>
  <c r="BG228" i="268"/>
  <c r="BG108" i="268"/>
  <c r="BG338" i="268"/>
  <c r="BG48" i="268"/>
  <c r="BG218" i="268"/>
  <c r="BG28" i="268"/>
  <c r="BG128" i="268"/>
  <c r="BG378" i="268"/>
  <c r="BG98" i="268"/>
  <c r="BG258" i="268"/>
  <c r="BG328" i="268"/>
  <c r="BG278" i="268"/>
  <c r="BH8" i="268"/>
  <c r="BF8" i="268"/>
  <c r="BG8" i="268"/>
  <c r="N12" i="267"/>
  <c r="N13" i="267"/>
  <c r="N14" i="267"/>
  <c r="N15" i="267"/>
  <c r="N16" i="267"/>
  <c r="N17" i="267"/>
  <c r="N18" i="267"/>
  <c r="N19" i="267"/>
  <c r="N20" i="267"/>
  <c r="N21" i="267"/>
  <c r="N22" i="267"/>
  <c r="N23" i="267"/>
  <c r="N24" i="267"/>
  <c r="N25" i="267"/>
  <c r="N26" i="267"/>
  <c r="N27" i="267"/>
  <c r="N28" i="267"/>
  <c r="N29" i="267"/>
  <c r="N30" i="267"/>
  <c r="N31" i="267"/>
  <c r="N32" i="267"/>
  <c r="N33" i="267"/>
  <c r="N34" i="267"/>
  <c r="N35" i="267"/>
  <c r="N36" i="267"/>
  <c r="N37" i="267"/>
  <c r="N38" i="267"/>
  <c r="N39" i="267"/>
  <c r="N40" i="267"/>
  <c r="N41" i="267"/>
  <c r="N42" i="267"/>
  <c r="N43" i="267"/>
  <c r="N44" i="267"/>
  <c r="N45" i="267"/>
  <c r="N11" i="267"/>
  <c r="N10" i="267"/>
  <c r="N12" i="256"/>
  <c r="N13" i="256"/>
  <c r="N14" i="256"/>
  <c r="N15" i="256"/>
  <c r="N16" i="256"/>
  <c r="N17" i="256"/>
  <c r="N18" i="256"/>
  <c r="N19" i="256"/>
  <c r="N20" i="256"/>
  <c r="N21" i="256"/>
  <c r="N22" i="256"/>
  <c r="N23" i="256"/>
  <c r="N24" i="256"/>
  <c r="N25" i="256"/>
  <c r="N26" i="256"/>
  <c r="N27" i="256"/>
  <c r="N28" i="256"/>
  <c r="N29" i="256"/>
  <c r="N30" i="256"/>
  <c r="N31" i="256"/>
  <c r="N32" i="256"/>
  <c r="N33" i="256"/>
  <c r="N34" i="256"/>
  <c r="N35" i="256"/>
  <c r="N36" i="256"/>
  <c r="N37" i="256"/>
  <c r="N38" i="256"/>
  <c r="N39" i="256"/>
  <c r="N40" i="256"/>
  <c r="N41" i="256"/>
  <c r="N42" i="256"/>
  <c r="N43" i="256"/>
  <c r="N44" i="256"/>
  <c r="N45" i="256"/>
  <c r="N46" i="256"/>
  <c r="N47" i="256"/>
  <c r="N48" i="256"/>
  <c r="N49" i="256"/>
  <c r="N50" i="256"/>
  <c r="N51" i="256"/>
  <c r="N52" i="256"/>
  <c r="N53" i="256"/>
  <c r="N54" i="256"/>
  <c r="N55" i="256"/>
  <c r="N56" i="256"/>
  <c r="N57" i="256"/>
  <c r="N58" i="256"/>
  <c r="N59" i="256"/>
  <c r="N60" i="256"/>
  <c r="N61" i="256"/>
  <c r="N62" i="256"/>
  <c r="N63" i="256"/>
  <c r="N64" i="256"/>
  <c r="N65" i="256"/>
  <c r="N66" i="256"/>
  <c r="N67" i="256"/>
  <c r="N68" i="256"/>
  <c r="N69" i="256"/>
  <c r="N70" i="256"/>
  <c r="N71" i="256"/>
  <c r="N72" i="256"/>
  <c r="N73" i="256"/>
  <c r="N74" i="256"/>
  <c r="N75" i="256"/>
  <c r="N76" i="256"/>
  <c r="N77" i="256"/>
  <c r="N78" i="256"/>
  <c r="N79" i="256"/>
  <c r="N80" i="256"/>
  <c r="N81" i="256"/>
  <c r="N82" i="256"/>
  <c r="N83" i="256"/>
  <c r="N84" i="256"/>
  <c r="N85" i="256"/>
  <c r="N11" i="256"/>
  <c r="N10" i="256"/>
  <c r="J12" i="226"/>
  <c r="J13" i="226"/>
  <c r="J14" i="226"/>
  <c r="J15" i="226"/>
  <c r="J16" i="226"/>
  <c r="J17" i="226"/>
  <c r="J18" i="226"/>
  <c r="J19" i="226"/>
  <c r="J20" i="226"/>
  <c r="J21" i="226"/>
  <c r="J22" i="226"/>
  <c r="J23" i="226"/>
  <c r="J24" i="226"/>
  <c r="J25" i="226"/>
  <c r="J26" i="226"/>
  <c r="J27" i="226"/>
  <c r="J28" i="226"/>
  <c r="J29" i="226"/>
  <c r="J30" i="226"/>
  <c r="J31" i="226"/>
  <c r="J32" i="226"/>
  <c r="J33" i="226"/>
  <c r="J34" i="226"/>
  <c r="J35" i="226"/>
  <c r="J36" i="226"/>
  <c r="J37" i="226"/>
  <c r="J38" i="226"/>
  <c r="J39" i="226"/>
  <c r="J40" i="226"/>
  <c r="J41" i="226"/>
  <c r="J42" i="226"/>
  <c r="J43" i="226"/>
  <c r="J44" i="226"/>
  <c r="J45" i="226"/>
  <c r="J46" i="226"/>
  <c r="J47" i="226"/>
  <c r="J48" i="226"/>
  <c r="J49" i="226"/>
  <c r="J50" i="226"/>
  <c r="J51" i="226"/>
  <c r="J52" i="226"/>
  <c r="J53" i="226"/>
  <c r="J54" i="226"/>
  <c r="J55" i="226"/>
  <c r="J56" i="226"/>
  <c r="J57" i="226"/>
  <c r="J58" i="226"/>
  <c r="J59" i="226"/>
  <c r="J11" i="226"/>
  <c r="J10" i="226"/>
  <c r="BD148" i="268" l="1"/>
  <c r="BD78" i="268"/>
  <c r="BD28" i="268"/>
  <c r="BD128" i="268"/>
  <c r="BD358" i="268"/>
  <c r="BD238" i="268"/>
  <c r="BD388" i="268"/>
  <c r="BD398" i="268"/>
  <c r="BD118" i="268"/>
  <c r="BD278" i="268"/>
  <c r="BD348" i="268"/>
  <c r="BD178" i="268"/>
  <c r="BD288" i="268"/>
  <c r="BD268" i="268"/>
  <c r="BD158" i="268"/>
  <c r="BD228" i="268"/>
  <c r="BD168" i="268"/>
  <c r="BD108" i="268"/>
  <c r="BD338" i="268"/>
  <c r="BD298" i="268"/>
  <c r="BD18" i="268"/>
  <c r="BD318" i="268"/>
  <c r="BD48" i="268"/>
  <c r="BD328" i="268"/>
  <c r="BD378" i="268"/>
  <c r="BD208" i="268"/>
  <c r="BD308" i="268"/>
  <c r="BD218" i="268"/>
  <c r="BD258" i="268"/>
  <c r="BD98" i="268"/>
  <c r="BD88" i="268"/>
  <c r="BD198" i="268"/>
  <c r="BD188" i="268"/>
  <c r="BD58" i="268"/>
  <c r="BD138" i="268"/>
  <c r="BD368" i="268"/>
  <c r="BD68" i="268"/>
  <c r="BD248" i="268"/>
  <c r="BD38" i="268"/>
  <c r="BB68" i="268"/>
  <c r="BB368" i="268"/>
  <c r="BB178" i="268"/>
  <c r="BB28" i="268"/>
  <c r="BB58" i="268"/>
  <c r="BB128" i="268"/>
  <c r="BB358" i="268"/>
  <c r="BB348" i="268"/>
  <c r="BB318" i="268"/>
  <c r="BB398" i="268"/>
  <c r="BB238" i="268"/>
  <c r="BB228" i="268"/>
  <c r="BB338" i="268"/>
  <c r="BB328" i="268"/>
  <c r="BB198" i="268"/>
  <c r="BB188" i="268"/>
  <c r="BB308" i="268"/>
  <c r="BB278" i="268"/>
  <c r="BB118" i="268"/>
  <c r="BB108" i="268"/>
  <c r="BB218" i="268"/>
  <c r="BB208" i="268"/>
  <c r="BB78" i="268"/>
  <c r="BB48" i="268"/>
  <c r="BB98" i="268"/>
  <c r="BB88" i="268"/>
  <c r="BB158" i="268"/>
  <c r="BB388" i="268"/>
  <c r="BB168" i="268"/>
  <c r="BB268" i="268"/>
  <c r="BB148" i="268"/>
  <c r="BB18" i="268"/>
  <c r="BB378" i="268"/>
  <c r="BB258" i="268"/>
  <c r="BB138" i="268"/>
  <c r="BB288" i="268"/>
  <c r="BB298" i="268"/>
  <c r="BB38" i="268"/>
  <c r="BB248" i="268"/>
  <c r="BC368" i="268"/>
  <c r="BC278" i="268"/>
  <c r="BC158" i="268"/>
  <c r="BC298" i="268"/>
  <c r="BC28" i="268"/>
  <c r="BC58" i="268"/>
  <c r="BC248" i="268"/>
  <c r="BC128" i="268"/>
  <c r="BC38" i="268"/>
  <c r="BC288" i="268"/>
  <c r="BC358" i="268"/>
  <c r="BC168" i="268"/>
  <c r="BC238" i="268"/>
  <c r="BC118" i="268"/>
  <c r="BC348" i="268"/>
  <c r="BC338" i="268"/>
  <c r="BC308" i="268"/>
  <c r="BC48" i="268"/>
  <c r="BC18" i="268"/>
  <c r="BC388" i="268"/>
  <c r="BC228" i="268"/>
  <c r="BC218" i="268"/>
  <c r="BC328" i="268"/>
  <c r="BC318" i="268"/>
  <c r="BC188" i="268"/>
  <c r="BC268" i="268"/>
  <c r="BC108" i="268"/>
  <c r="BC98" i="268"/>
  <c r="BC208" i="268"/>
  <c r="BC198" i="268"/>
  <c r="BC68" i="268"/>
  <c r="BC148" i="268"/>
  <c r="BC378" i="268"/>
  <c r="BC88" i="268"/>
  <c r="BC78" i="268"/>
  <c r="BC258" i="268"/>
  <c r="BC138" i="268"/>
  <c r="BC398" i="268"/>
  <c r="BC178" i="268"/>
  <c r="BC8" i="268"/>
  <c r="BB8" i="268"/>
  <c r="BD8" i="268"/>
  <c r="G13" i="255"/>
  <c r="G14" i="255"/>
  <c r="G15" i="255"/>
  <c r="G16" i="255"/>
  <c r="G17" i="255"/>
  <c r="G18" i="255"/>
  <c r="G19" i="255"/>
  <c r="G20" i="255"/>
  <c r="G21" i="255"/>
  <c r="G22" i="255"/>
  <c r="G23" i="255"/>
  <c r="G24" i="255"/>
  <c r="G25" i="255"/>
  <c r="G26" i="255"/>
  <c r="G27" i="255"/>
  <c r="G28" i="255"/>
  <c r="G29" i="255"/>
  <c r="G30" i="255"/>
  <c r="G31" i="255"/>
  <c r="G32" i="255"/>
  <c r="G33" i="255"/>
  <c r="G34" i="255"/>
  <c r="G35" i="255"/>
  <c r="G36" i="255"/>
  <c r="G37" i="255"/>
  <c r="G38" i="255"/>
  <c r="G39" i="255"/>
  <c r="G40" i="255"/>
  <c r="G41" i="255"/>
  <c r="G42" i="255"/>
  <c r="G43" i="255"/>
  <c r="G44" i="255"/>
  <c r="G45" i="255"/>
  <c r="G46" i="255"/>
  <c r="G47" i="255"/>
  <c r="G48" i="255"/>
  <c r="G49" i="255"/>
  <c r="G50" i="255"/>
  <c r="G51" i="255"/>
  <c r="G52" i="255"/>
  <c r="G53" i="255"/>
  <c r="G54" i="255"/>
  <c r="G55" i="255"/>
  <c r="G56" i="255"/>
  <c r="G57" i="255"/>
  <c r="G58" i="255"/>
  <c r="G59" i="255"/>
  <c r="G60" i="255"/>
  <c r="G61" i="255"/>
  <c r="G62" i="255"/>
  <c r="G63" i="255"/>
  <c r="G64" i="255"/>
  <c r="G65" i="255"/>
  <c r="G66" i="255"/>
  <c r="G67" i="255"/>
  <c r="G68" i="255"/>
  <c r="G69" i="255"/>
  <c r="G70" i="255"/>
  <c r="G71" i="255"/>
  <c r="G72" i="255"/>
  <c r="G73" i="255"/>
  <c r="G74" i="255"/>
  <c r="G75" i="255"/>
  <c r="G76" i="255"/>
  <c r="G77" i="255"/>
  <c r="G78" i="255"/>
  <c r="G79" i="255"/>
  <c r="G80" i="255"/>
  <c r="G81" i="255"/>
  <c r="G82" i="255"/>
  <c r="G83" i="255"/>
  <c r="G84" i="255"/>
  <c r="G85" i="255"/>
  <c r="G86" i="255"/>
  <c r="G87" i="255"/>
  <c r="G88" i="255"/>
  <c r="G89" i="255"/>
  <c r="G90" i="255"/>
  <c r="G91" i="255"/>
  <c r="G92" i="255"/>
  <c r="G93" i="255"/>
  <c r="G94" i="255"/>
  <c r="G95" i="255"/>
  <c r="G96" i="255"/>
  <c r="G97" i="255"/>
  <c r="G98" i="255"/>
  <c r="G99" i="255"/>
  <c r="G100" i="255"/>
  <c r="G101" i="255"/>
  <c r="G102" i="255"/>
  <c r="G103" i="255"/>
  <c r="G104" i="255"/>
  <c r="G105" i="255"/>
  <c r="G106" i="255"/>
  <c r="G107" i="255"/>
  <c r="G108" i="255"/>
  <c r="G109" i="255"/>
  <c r="G110" i="255"/>
  <c r="G111" i="255"/>
  <c r="G112" i="255"/>
  <c r="G113" i="255"/>
  <c r="G114" i="255"/>
  <c r="G115" i="255"/>
  <c r="G116" i="255"/>
  <c r="G117" i="255"/>
  <c r="G118" i="255"/>
  <c r="G119" i="255"/>
  <c r="G120" i="255"/>
  <c r="G121" i="255"/>
  <c r="G122" i="255"/>
  <c r="G123" i="255"/>
  <c r="G124" i="255"/>
  <c r="G125" i="255"/>
  <c r="G126" i="255"/>
  <c r="G127" i="255"/>
  <c r="G128" i="255"/>
  <c r="G129" i="255"/>
  <c r="G130" i="255"/>
  <c r="G131" i="255"/>
  <c r="G132" i="255"/>
  <c r="G133" i="255"/>
  <c r="G134" i="255"/>
  <c r="G135" i="255"/>
  <c r="G136" i="255"/>
  <c r="G137" i="255"/>
  <c r="G138" i="255"/>
  <c r="G139" i="255"/>
  <c r="G140" i="255"/>
  <c r="G141" i="255"/>
  <c r="G142" i="255"/>
  <c r="G143" i="255"/>
  <c r="G144" i="255"/>
  <c r="G145" i="255"/>
  <c r="G146" i="255"/>
  <c r="G147" i="255"/>
  <c r="G148" i="255"/>
  <c r="G149" i="255"/>
  <c r="G150" i="255"/>
  <c r="G12" i="255"/>
  <c r="G11" i="255"/>
  <c r="BA368" i="268" l="1"/>
  <c r="BA358" i="268"/>
  <c r="BA348" i="268"/>
  <c r="BA88" i="268"/>
  <c r="BA178" i="268"/>
  <c r="BA248" i="268"/>
  <c r="BA238" i="268"/>
  <c r="BA208" i="268"/>
  <c r="BA288" i="268"/>
  <c r="BA128" i="268"/>
  <c r="BA118" i="268"/>
  <c r="BA228" i="268"/>
  <c r="BA168" i="268"/>
  <c r="BA398" i="268"/>
  <c r="BA108" i="268"/>
  <c r="BA98" i="268"/>
  <c r="BA278" i="268"/>
  <c r="BA58" i="268"/>
  <c r="BA158" i="268"/>
  <c r="BA78" i="268"/>
  <c r="BA388" i="268"/>
  <c r="BA38" i="268"/>
  <c r="BA18" i="268"/>
  <c r="BA268" i="268"/>
  <c r="BA198" i="268"/>
  <c r="BA148" i="268"/>
  <c r="BA308" i="268"/>
  <c r="BA378" i="268"/>
  <c r="BA298" i="268"/>
  <c r="BA258" i="268"/>
  <c r="BA188" i="268"/>
  <c r="BA68" i="268"/>
  <c r="BA138" i="268"/>
  <c r="BA48" i="268"/>
  <c r="BA28" i="268"/>
  <c r="BA318" i="268"/>
  <c r="BA328" i="268"/>
  <c r="BA338" i="268"/>
  <c r="BA218" i="268"/>
  <c r="BA8" i="268"/>
  <c r="F19" i="254"/>
  <c r="F22" i="254"/>
  <c r="F25" i="254"/>
  <c r="F28" i="254"/>
  <c r="F31" i="254"/>
  <c r="F34" i="254"/>
  <c r="F37" i="254"/>
  <c r="F40" i="254"/>
  <c r="F43" i="254"/>
  <c r="F46" i="254"/>
  <c r="F49" i="254"/>
  <c r="F52" i="254"/>
  <c r="F55" i="254"/>
  <c r="F58" i="254"/>
  <c r="F61" i="254"/>
  <c r="F64" i="254"/>
  <c r="F67" i="254"/>
  <c r="F70" i="254"/>
  <c r="F73" i="254"/>
  <c r="F76" i="254"/>
  <c r="F79" i="254"/>
  <c r="F82" i="254"/>
  <c r="F85" i="254"/>
  <c r="F88" i="254"/>
  <c r="F91" i="254"/>
  <c r="F94" i="254"/>
  <c r="F97" i="254"/>
  <c r="F100" i="254"/>
  <c r="F103" i="254"/>
  <c r="F106" i="254"/>
  <c r="F109" i="254"/>
  <c r="F112" i="254"/>
  <c r="F115" i="254"/>
  <c r="F118" i="254"/>
  <c r="F121" i="254"/>
  <c r="F124" i="254"/>
  <c r="F127" i="254"/>
  <c r="F130" i="254"/>
  <c r="F133" i="254"/>
  <c r="F136" i="254"/>
  <c r="F139" i="254"/>
  <c r="F142" i="254"/>
  <c r="F145" i="254"/>
  <c r="F148" i="254"/>
  <c r="F151" i="254"/>
  <c r="F154" i="254"/>
  <c r="F157" i="254"/>
  <c r="F160" i="254"/>
  <c r="F163" i="254"/>
  <c r="F166" i="254"/>
  <c r="F169" i="254"/>
  <c r="F172" i="254"/>
  <c r="F175" i="254"/>
  <c r="F178" i="254"/>
  <c r="F181" i="254"/>
  <c r="F184" i="254"/>
  <c r="F187" i="254"/>
  <c r="F190" i="254"/>
  <c r="F193" i="254"/>
  <c r="F196" i="254"/>
  <c r="F199" i="254"/>
  <c r="F202" i="254"/>
  <c r="F205" i="254"/>
  <c r="F208" i="254"/>
  <c r="F211" i="254"/>
  <c r="F214" i="254"/>
  <c r="F217" i="254"/>
  <c r="F220" i="254"/>
  <c r="F223" i="254"/>
  <c r="F226" i="254"/>
  <c r="F229" i="254"/>
  <c r="F232" i="254"/>
  <c r="F235" i="254"/>
  <c r="F238" i="254"/>
  <c r="F241" i="254"/>
  <c r="F244" i="254"/>
  <c r="F247" i="254"/>
  <c r="F250" i="254"/>
  <c r="F253" i="254"/>
  <c r="F256" i="254"/>
  <c r="F259" i="254"/>
  <c r="F262" i="254"/>
  <c r="F265" i="254"/>
  <c r="F268" i="254"/>
  <c r="F271" i="254"/>
  <c r="F274" i="254"/>
  <c r="F277" i="254"/>
  <c r="F280" i="254"/>
  <c r="F283" i="254"/>
  <c r="F286" i="254"/>
  <c r="F289" i="254"/>
  <c r="F292" i="254"/>
  <c r="F295" i="254"/>
  <c r="F298" i="254"/>
  <c r="F301" i="254"/>
  <c r="F304" i="254"/>
  <c r="F307" i="254"/>
  <c r="F310" i="254"/>
  <c r="F313" i="254"/>
  <c r="F316" i="254"/>
  <c r="F319" i="254"/>
  <c r="F322" i="254"/>
  <c r="F325" i="254"/>
  <c r="F328" i="254"/>
  <c r="F331" i="254"/>
  <c r="F334" i="254"/>
  <c r="F337" i="254"/>
  <c r="F340" i="254"/>
  <c r="F343" i="254"/>
  <c r="F346" i="254"/>
  <c r="F349" i="254"/>
  <c r="F16" i="254"/>
  <c r="F13" i="254"/>
  <c r="AZ178" i="268" l="1"/>
  <c r="BJ178" i="268" s="1"/>
  <c r="AZ28" i="268"/>
  <c r="BJ28" i="268" s="1"/>
  <c r="AZ328" i="268"/>
  <c r="BJ328" i="268" s="1"/>
  <c r="AZ238" i="268"/>
  <c r="BJ238" i="268" s="1"/>
  <c r="AZ218" i="268"/>
  <c r="BJ218" i="268" s="1"/>
  <c r="AZ58" i="268"/>
  <c r="BJ58" i="268" s="1"/>
  <c r="AZ288" i="268"/>
  <c r="BJ288" i="268" s="1"/>
  <c r="AZ308" i="268"/>
  <c r="BJ308" i="268" s="1"/>
  <c r="AZ118" i="268"/>
  <c r="BJ118" i="268" s="1"/>
  <c r="AZ98" i="268"/>
  <c r="BJ98" i="268" s="1"/>
  <c r="AZ168" i="268"/>
  <c r="BJ168" i="268" s="1"/>
  <c r="AZ208" i="268"/>
  <c r="BJ208" i="268" s="1"/>
  <c r="AZ188" i="268"/>
  <c r="BJ188" i="268" s="1"/>
  <c r="AZ398" i="268"/>
  <c r="BJ398" i="268" s="1"/>
  <c r="AZ88" i="268"/>
  <c r="BJ88" i="268" s="1"/>
  <c r="AZ68" i="268"/>
  <c r="BJ68" i="268" s="1"/>
  <c r="AZ278" i="268"/>
  <c r="BJ278" i="268" s="1"/>
  <c r="AZ158" i="268"/>
  <c r="BJ158" i="268" s="1"/>
  <c r="AZ48" i="268"/>
  <c r="BJ48" i="268" s="1"/>
  <c r="AZ358" i="268"/>
  <c r="BJ358" i="268" s="1"/>
  <c r="AZ318" i="268"/>
  <c r="BJ318" i="268" s="1"/>
  <c r="AZ388" i="268"/>
  <c r="BJ388" i="268" s="1"/>
  <c r="AZ38" i="268"/>
  <c r="BJ38" i="268" s="1"/>
  <c r="AZ348" i="268"/>
  <c r="BJ348" i="268" s="1"/>
  <c r="AZ198" i="268"/>
  <c r="BJ198" i="268" s="1"/>
  <c r="AZ268" i="268"/>
  <c r="BJ268" i="268" s="1"/>
  <c r="AZ368" i="268"/>
  <c r="BJ368" i="268" s="1"/>
  <c r="AZ228" i="268"/>
  <c r="BJ228" i="268" s="1"/>
  <c r="AZ78" i="268"/>
  <c r="BJ78" i="268" s="1"/>
  <c r="AZ148" i="268"/>
  <c r="BJ148" i="268" s="1"/>
  <c r="AZ18" i="268"/>
  <c r="BJ18" i="268" s="1"/>
  <c r="AZ248" i="268"/>
  <c r="BJ248" i="268" s="1"/>
  <c r="AZ108" i="268"/>
  <c r="BJ108" i="268" s="1"/>
  <c r="AZ128" i="268"/>
  <c r="BJ128" i="268" s="1"/>
  <c r="AZ378" i="268"/>
  <c r="BJ378" i="268" s="1"/>
  <c r="AZ258" i="268"/>
  <c r="BJ258" i="268" s="1"/>
  <c r="AZ298" i="268"/>
  <c r="BJ298" i="268" s="1"/>
  <c r="AZ138" i="268"/>
  <c r="BJ138" i="268" s="1"/>
  <c r="AZ338" i="268"/>
  <c r="BJ338" i="268" s="1"/>
  <c r="AZ8" i="268"/>
  <c r="BJ8" i="268" s="1"/>
  <c r="O5" i="272"/>
  <c r="L5" i="272"/>
  <c r="H5" i="272"/>
  <c r="B5" i="272"/>
  <c r="L5" i="271"/>
  <c r="K5" i="271"/>
  <c r="G5" i="271"/>
  <c r="B5" i="271"/>
  <c r="Q45" i="271"/>
  <c r="Q44" i="271"/>
  <c r="Q43" i="271"/>
  <c r="Q42" i="271"/>
  <c r="Q41" i="271"/>
  <c r="Q40" i="271"/>
  <c r="Q39" i="271"/>
  <c r="Q38" i="271"/>
  <c r="Q37" i="271"/>
  <c r="Q36" i="271"/>
  <c r="Q35" i="271"/>
  <c r="Q34" i="271"/>
  <c r="Q33" i="271"/>
  <c r="Q32" i="271"/>
  <c r="Q31" i="271"/>
  <c r="Q30" i="271"/>
  <c r="Q29" i="271"/>
  <c r="Q28" i="271"/>
  <c r="Q27" i="271"/>
  <c r="Q26" i="271"/>
  <c r="Q25" i="271"/>
  <c r="Q24" i="271"/>
  <c r="Q23" i="271"/>
  <c r="Q22" i="271"/>
  <c r="Q21" i="271"/>
  <c r="Q20" i="271"/>
  <c r="Q19" i="271"/>
  <c r="Q18" i="271"/>
  <c r="Q17" i="271"/>
  <c r="Q16" i="271"/>
  <c r="Q15" i="271"/>
  <c r="Q14" i="271"/>
  <c r="Q13" i="271"/>
  <c r="Q12" i="271"/>
  <c r="Q11" i="271"/>
  <c r="Q10" i="271"/>
  <c r="N5" i="270"/>
  <c r="K5" i="270"/>
  <c r="G5" i="270"/>
  <c r="B5" i="270"/>
  <c r="Q46" i="270"/>
  <c r="Q45" i="270"/>
  <c r="Q44" i="270"/>
  <c r="Q43" i="270"/>
  <c r="Q42" i="270"/>
  <c r="Q41" i="270"/>
  <c r="Q40" i="270"/>
  <c r="Q39" i="270"/>
  <c r="Q38" i="270"/>
  <c r="Q37" i="270"/>
  <c r="Q36" i="270"/>
  <c r="Q35" i="270"/>
  <c r="Q34" i="270"/>
  <c r="Q33" i="270"/>
  <c r="Q32" i="270"/>
  <c r="Q31" i="270"/>
  <c r="Q30" i="270"/>
  <c r="Q29" i="270"/>
  <c r="Q28" i="270"/>
  <c r="Q27" i="270"/>
  <c r="Q26" i="270"/>
  <c r="Q25" i="270"/>
  <c r="Q24" i="270"/>
  <c r="Q23" i="270"/>
  <c r="Q22" i="270"/>
  <c r="Q21" i="270"/>
  <c r="Q20" i="270"/>
  <c r="Q19" i="270"/>
  <c r="Q18" i="270"/>
  <c r="Q17" i="270"/>
  <c r="Q16" i="270"/>
  <c r="Q15" i="270"/>
  <c r="Q14" i="270"/>
  <c r="Q13" i="270"/>
  <c r="Q12" i="270"/>
  <c r="Q11" i="270"/>
  <c r="M5" i="267"/>
  <c r="Z5" i="254"/>
  <c r="F8" i="251"/>
  <c r="I5" i="226"/>
  <c r="R9" i="272" l="1"/>
  <c r="F16" i="251" s="1"/>
  <c r="Q9" i="271"/>
  <c r="F20" i="251" s="1"/>
  <c r="Q9" i="270"/>
  <c r="F18" i="251" s="1"/>
  <c r="AM4" i="268"/>
  <c r="AE4" i="268"/>
  <c r="W4" i="268"/>
  <c r="B4" i="268"/>
  <c r="D4" i="261"/>
  <c r="J37" i="261"/>
  <c r="J38" i="261"/>
  <c r="J39" i="261"/>
  <c r="J40" i="261"/>
  <c r="J41" i="261"/>
  <c r="J42" i="261"/>
  <c r="J43" i="261"/>
  <c r="J44" i="261"/>
  <c r="J45" i="261"/>
  <c r="J46" i="261"/>
  <c r="J47" i="261"/>
  <c r="J48" i="261"/>
  <c r="J49" i="261"/>
  <c r="J50" i="261"/>
  <c r="J51" i="261"/>
  <c r="J52" i="261"/>
  <c r="J53" i="261"/>
  <c r="J54" i="261"/>
  <c r="J55" i="261"/>
  <c r="J36" i="261"/>
  <c r="Q11" i="267"/>
  <c r="Q12" i="267"/>
  <c r="Q13" i="267"/>
  <c r="Q14" i="267"/>
  <c r="Q15" i="267"/>
  <c r="Q16" i="267"/>
  <c r="Q17" i="267"/>
  <c r="Q18" i="267"/>
  <c r="Q19" i="267"/>
  <c r="Q20" i="267"/>
  <c r="Q21" i="267"/>
  <c r="Q22" i="267"/>
  <c r="Q23" i="267"/>
  <c r="Q24" i="267"/>
  <c r="Q25" i="267"/>
  <c r="Q26" i="267"/>
  <c r="Q27" i="267"/>
  <c r="Q28" i="267"/>
  <c r="Q29" i="267"/>
  <c r="Q30" i="267"/>
  <c r="Q31" i="267"/>
  <c r="Q32" i="267"/>
  <c r="Q33" i="267"/>
  <c r="Q34" i="267"/>
  <c r="Q35" i="267"/>
  <c r="Q36" i="267"/>
  <c r="Q37" i="267"/>
  <c r="Q38" i="267"/>
  <c r="Q39" i="267"/>
  <c r="Q40" i="267"/>
  <c r="Q41" i="267"/>
  <c r="Q42" i="267"/>
  <c r="Q43" i="267"/>
  <c r="Q44" i="267"/>
  <c r="Q45" i="267"/>
  <c r="Q10" i="267"/>
  <c r="AS5" i="254" l="1"/>
  <c r="AK5" i="254"/>
  <c r="B5" i="254"/>
  <c r="J4" i="261" l="1"/>
  <c r="M5" i="256"/>
  <c r="M5" i="226"/>
  <c r="AK5" i="255"/>
  <c r="I4" i="261"/>
  <c r="L5" i="267"/>
  <c r="L5" i="256"/>
  <c r="AB5" i="255"/>
  <c r="B4" i="261"/>
  <c r="H5" i="267"/>
  <c r="H5" i="256"/>
  <c r="G5" i="226"/>
  <c r="M5" i="255"/>
  <c r="C5" i="267"/>
  <c r="C5" i="256"/>
  <c r="C5" i="226"/>
  <c r="C5" i="255"/>
  <c r="BU351" i="254" l="1"/>
  <c r="BW351" i="254" s="1"/>
  <c r="BU350" i="254"/>
  <c r="BW350" i="254" s="1"/>
  <c r="BU348" i="254"/>
  <c r="BW348" i="254" s="1"/>
  <c r="BU347" i="254"/>
  <c r="BW347" i="254" s="1"/>
  <c r="BU345" i="254"/>
  <c r="BW345" i="254" s="1"/>
  <c r="BU344" i="254"/>
  <c r="BW344" i="254" s="1"/>
  <c r="BU342" i="254"/>
  <c r="BW342" i="254" s="1"/>
  <c r="BU341" i="254"/>
  <c r="BW341" i="254" s="1"/>
  <c r="BU339" i="254"/>
  <c r="BW339" i="254" s="1"/>
  <c r="BU338" i="254"/>
  <c r="BW338" i="254" s="1"/>
  <c r="BU336" i="254"/>
  <c r="BW336" i="254" s="1"/>
  <c r="BU335" i="254"/>
  <c r="BW335" i="254" s="1"/>
  <c r="BU333" i="254"/>
  <c r="BW333" i="254" s="1"/>
  <c r="BU332" i="254"/>
  <c r="BW332" i="254" s="1"/>
  <c r="BU330" i="254"/>
  <c r="BW330" i="254" s="1"/>
  <c r="BU329" i="254"/>
  <c r="BW329" i="254" s="1"/>
  <c r="BU327" i="254"/>
  <c r="BW327" i="254" s="1"/>
  <c r="BU326" i="254"/>
  <c r="BW326" i="254" s="1"/>
  <c r="BU324" i="254"/>
  <c r="BW324" i="254" s="1"/>
  <c r="BU323" i="254"/>
  <c r="BW323" i="254" s="1"/>
  <c r="BU321" i="254"/>
  <c r="BW321" i="254" s="1"/>
  <c r="BU320" i="254"/>
  <c r="BW320" i="254" s="1"/>
  <c r="BU318" i="254"/>
  <c r="BW318" i="254" s="1"/>
  <c r="BU317" i="254"/>
  <c r="BW317" i="254" s="1"/>
  <c r="BU315" i="254"/>
  <c r="BW315" i="254" s="1"/>
  <c r="BU314" i="254"/>
  <c r="BW314" i="254" s="1"/>
  <c r="BU312" i="254"/>
  <c r="BW312" i="254" s="1"/>
  <c r="BU311" i="254"/>
  <c r="BU309" i="254"/>
  <c r="BW309" i="254" s="1"/>
  <c r="BU308" i="254"/>
  <c r="BW308" i="254" s="1"/>
  <c r="BU306" i="254"/>
  <c r="BW306" i="254" s="1"/>
  <c r="BU305" i="254"/>
  <c r="BW305" i="254" s="1"/>
  <c r="BU303" i="254"/>
  <c r="BW303" i="254" s="1"/>
  <c r="BU302" i="254"/>
  <c r="BW302" i="254" s="1"/>
  <c r="BU300" i="254"/>
  <c r="BW300" i="254" s="1"/>
  <c r="BU299" i="254"/>
  <c r="BW299" i="254" s="1"/>
  <c r="BU297" i="254"/>
  <c r="BW297" i="254" s="1"/>
  <c r="BU296" i="254"/>
  <c r="BW296" i="254" s="1"/>
  <c r="BU294" i="254"/>
  <c r="BW294" i="254" s="1"/>
  <c r="BU293" i="254"/>
  <c r="BW293" i="254" s="1"/>
  <c r="BU291" i="254"/>
  <c r="BW291" i="254" s="1"/>
  <c r="BU290" i="254"/>
  <c r="BW290" i="254" s="1"/>
  <c r="BU288" i="254"/>
  <c r="BW288" i="254" s="1"/>
  <c r="BU287" i="254"/>
  <c r="BW287" i="254" s="1"/>
  <c r="BU285" i="254"/>
  <c r="BW285" i="254" s="1"/>
  <c r="BU284" i="254"/>
  <c r="BW284" i="254" s="1"/>
  <c r="BU282" i="254"/>
  <c r="BW282" i="254" s="1"/>
  <c r="BU281" i="254"/>
  <c r="BW281" i="254" s="1"/>
  <c r="BU279" i="254"/>
  <c r="BU278" i="254"/>
  <c r="BW278" i="254" s="1"/>
  <c r="BU276" i="254"/>
  <c r="BW276" i="254" s="1"/>
  <c r="BU275" i="254"/>
  <c r="BW275" i="254" s="1"/>
  <c r="BU273" i="254"/>
  <c r="BW273" i="254" s="1"/>
  <c r="BU272" i="254"/>
  <c r="BW272" i="254" s="1"/>
  <c r="BU270" i="254"/>
  <c r="BW270" i="254" s="1"/>
  <c r="BU269" i="254"/>
  <c r="BW269" i="254" s="1"/>
  <c r="BU267" i="254"/>
  <c r="BW267" i="254" s="1"/>
  <c r="BU266" i="254"/>
  <c r="BW266" i="254" s="1"/>
  <c r="BU264" i="254"/>
  <c r="BW264" i="254" s="1"/>
  <c r="BU263" i="254"/>
  <c r="BW263" i="254" s="1"/>
  <c r="BU261" i="254"/>
  <c r="BW261" i="254" s="1"/>
  <c r="BU260" i="254"/>
  <c r="BW260" i="254" s="1"/>
  <c r="BU258" i="254"/>
  <c r="BW258" i="254" s="1"/>
  <c r="BU257" i="254"/>
  <c r="BW257" i="254" s="1"/>
  <c r="BU255" i="254"/>
  <c r="BW255" i="254" s="1"/>
  <c r="BU254" i="254"/>
  <c r="BW254" i="254" s="1"/>
  <c r="BU252" i="254"/>
  <c r="BU251" i="254"/>
  <c r="BU249" i="254"/>
  <c r="BU248" i="254"/>
  <c r="BU246" i="254"/>
  <c r="BU245" i="254"/>
  <c r="BU243" i="254"/>
  <c r="BU242" i="254"/>
  <c r="BU240" i="254"/>
  <c r="BU239" i="254"/>
  <c r="BU237" i="254"/>
  <c r="BU236" i="254"/>
  <c r="BU234" i="254"/>
  <c r="BU233" i="254"/>
  <c r="BU231" i="254"/>
  <c r="BU230" i="254"/>
  <c r="BU228" i="254"/>
  <c r="BU227" i="254"/>
  <c r="BU225" i="254"/>
  <c r="BU224" i="254"/>
  <c r="BU222" i="254"/>
  <c r="BU221" i="254"/>
  <c r="BU219" i="254"/>
  <c r="BU218" i="254"/>
  <c r="BU216" i="254"/>
  <c r="BU215" i="254"/>
  <c r="BU213" i="254"/>
  <c r="BU212" i="254"/>
  <c r="BU210" i="254"/>
  <c r="BU209" i="254"/>
  <c r="BU207" i="254"/>
  <c r="BU206" i="254"/>
  <c r="BU204" i="254"/>
  <c r="BU203" i="254"/>
  <c r="BU201" i="254"/>
  <c r="BU200" i="254"/>
  <c r="BU198" i="254"/>
  <c r="BU197" i="254"/>
  <c r="BU195" i="254"/>
  <c r="BU194" i="254"/>
  <c r="BU192" i="254"/>
  <c r="BU191" i="254"/>
  <c r="BU189" i="254"/>
  <c r="BU188" i="254"/>
  <c r="BU186" i="254"/>
  <c r="BU185" i="254"/>
  <c r="BU183" i="254"/>
  <c r="BU182" i="254"/>
  <c r="BU180" i="254"/>
  <c r="BU179" i="254"/>
  <c r="BU177" i="254"/>
  <c r="BU176" i="254"/>
  <c r="BU174" i="254"/>
  <c r="BU173" i="254"/>
  <c r="BU171" i="254"/>
  <c r="BU170" i="254"/>
  <c r="BU168" i="254"/>
  <c r="BU167" i="254"/>
  <c r="BU165" i="254"/>
  <c r="BU164" i="254"/>
  <c r="BU162" i="254"/>
  <c r="BU161" i="254"/>
  <c r="BU159" i="254"/>
  <c r="BU158" i="254"/>
  <c r="BU156" i="254"/>
  <c r="BU155" i="254"/>
  <c r="BU153" i="254"/>
  <c r="BU152" i="254"/>
  <c r="BU150" i="254"/>
  <c r="BU149" i="254"/>
  <c r="BU147" i="254"/>
  <c r="BU146" i="254"/>
  <c r="BU144" i="254"/>
  <c r="BU143" i="254"/>
  <c r="BU141" i="254"/>
  <c r="BU140" i="254"/>
  <c r="BU138" i="254"/>
  <c r="BU137" i="254"/>
  <c r="BU135" i="254"/>
  <c r="BU134" i="254"/>
  <c r="BU132" i="254"/>
  <c r="BU131" i="254"/>
  <c r="BU129" i="254"/>
  <c r="BU128" i="254"/>
  <c r="BU126" i="254"/>
  <c r="BU125" i="254"/>
  <c r="BU123" i="254"/>
  <c r="BU122" i="254"/>
  <c r="BU120" i="254"/>
  <c r="BU119" i="254"/>
  <c r="BU117" i="254"/>
  <c r="BU116" i="254"/>
  <c r="BU114" i="254"/>
  <c r="BU113" i="254"/>
  <c r="BU111" i="254"/>
  <c r="BU110" i="254"/>
  <c r="BU108" i="254"/>
  <c r="BU107" i="254"/>
  <c r="BU105" i="254"/>
  <c r="BU104" i="254"/>
  <c r="BU102" i="254"/>
  <c r="BU101" i="254"/>
  <c r="BU99" i="254"/>
  <c r="BU98" i="254"/>
  <c r="BU96" i="254"/>
  <c r="BU95" i="254"/>
  <c r="BU93" i="254"/>
  <c r="BU92" i="254"/>
  <c r="BU90" i="254"/>
  <c r="BU89" i="254"/>
  <c r="BU87" i="254"/>
  <c r="BU86" i="254"/>
  <c r="BU84" i="254"/>
  <c r="BU83" i="254"/>
  <c r="BU81" i="254"/>
  <c r="BU80" i="254"/>
  <c r="BU78" i="254"/>
  <c r="BU77" i="254"/>
  <c r="BU75" i="254"/>
  <c r="BU74" i="254"/>
  <c r="BU72" i="254"/>
  <c r="BU71" i="254"/>
  <c r="BU69" i="254"/>
  <c r="BU68" i="254"/>
  <c r="BU66" i="254"/>
  <c r="BU65" i="254"/>
  <c r="BU63" i="254"/>
  <c r="BU62" i="254"/>
  <c r="BU60" i="254"/>
  <c r="BU59" i="254"/>
  <c r="BU57" i="254"/>
  <c r="BU56" i="254"/>
  <c r="BU54" i="254"/>
  <c r="BU53" i="254"/>
  <c r="BU51" i="254"/>
  <c r="BU50" i="254"/>
  <c r="BU48" i="254"/>
  <c r="BU47" i="254"/>
  <c r="BU45" i="254"/>
  <c r="BU44" i="254"/>
  <c r="BU42" i="254"/>
  <c r="BU41" i="254"/>
  <c r="BU39" i="254"/>
  <c r="BU38" i="254"/>
  <c r="BU36" i="254"/>
  <c r="BU35" i="254"/>
  <c r="BU33" i="254"/>
  <c r="BU32" i="254"/>
  <c r="BU30" i="254"/>
  <c r="BU29" i="254"/>
  <c r="BU27" i="254"/>
  <c r="BU26" i="254"/>
  <c r="BU24" i="254"/>
  <c r="BU23" i="254"/>
  <c r="BU21" i="254"/>
  <c r="BU20" i="254"/>
  <c r="BU18" i="254"/>
  <c r="BU17" i="254"/>
  <c r="BU15" i="254"/>
  <c r="BU14" i="254"/>
  <c r="BT351" i="254"/>
  <c r="BT350" i="254"/>
  <c r="BW349" i="254"/>
  <c r="BT349" i="254"/>
  <c r="BT348" i="254"/>
  <c r="BT347" i="254"/>
  <c r="BW346" i="254"/>
  <c r="BT346" i="254"/>
  <c r="BT345" i="254"/>
  <c r="BT344" i="254"/>
  <c r="BW343" i="254"/>
  <c r="BT343" i="254"/>
  <c r="BT342" i="254"/>
  <c r="BT341" i="254"/>
  <c r="BW340" i="254"/>
  <c r="BT340" i="254"/>
  <c r="BT339" i="254"/>
  <c r="BT338" i="254"/>
  <c r="BW337" i="254"/>
  <c r="BT337" i="254"/>
  <c r="BT336" i="254"/>
  <c r="BT335" i="254"/>
  <c r="BW334" i="254"/>
  <c r="BT334" i="254"/>
  <c r="BT333" i="254"/>
  <c r="BT332" i="254"/>
  <c r="BW331" i="254"/>
  <c r="BT331" i="254"/>
  <c r="BT330" i="254"/>
  <c r="BT329" i="254"/>
  <c r="BW328" i="254"/>
  <c r="BT328" i="254"/>
  <c r="BT327" i="254"/>
  <c r="BT326" i="254"/>
  <c r="BW325" i="254"/>
  <c r="BT325" i="254"/>
  <c r="BT324" i="254"/>
  <c r="BT323" i="254"/>
  <c r="BW322" i="254"/>
  <c r="BT322" i="254"/>
  <c r="BT321" i="254"/>
  <c r="BT320" i="254"/>
  <c r="BW319" i="254"/>
  <c r="BT319" i="254"/>
  <c r="BT318" i="254"/>
  <c r="BT317" i="254"/>
  <c r="BW316" i="254"/>
  <c r="BT316" i="254"/>
  <c r="BT315" i="254"/>
  <c r="BT314" i="254"/>
  <c r="BW313" i="254"/>
  <c r="BT313" i="254"/>
  <c r="BT312" i="254"/>
  <c r="BW311" i="254"/>
  <c r="BT311" i="254"/>
  <c r="BW310" i="254"/>
  <c r="BT310" i="254"/>
  <c r="BT309" i="254"/>
  <c r="BT308" i="254"/>
  <c r="BW307" i="254"/>
  <c r="BT307" i="254"/>
  <c r="BT306" i="254"/>
  <c r="BT305" i="254"/>
  <c r="BW304" i="254"/>
  <c r="BT304" i="254"/>
  <c r="BT303" i="254"/>
  <c r="BT302" i="254"/>
  <c r="BW301" i="254"/>
  <c r="BT301" i="254"/>
  <c r="BT300" i="254"/>
  <c r="BT299" i="254"/>
  <c r="BW298" i="254"/>
  <c r="BT298" i="254"/>
  <c r="BT297" i="254"/>
  <c r="BT296" i="254"/>
  <c r="BW295" i="254"/>
  <c r="BT295" i="254"/>
  <c r="BT294" i="254"/>
  <c r="BT293" i="254"/>
  <c r="BW292" i="254"/>
  <c r="BT292" i="254"/>
  <c r="BT291" i="254"/>
  <c r="BT290" i="254"/>
  <c r="BW289" i="254"/>
  <c r="BT289" i="254"/>
  <c r="BT288" i="254"/>
  <c r="BT287" i="254"/>
  <c r="BW286" i="254"/>
  <c r="BT286" i="254"/>
  <c r="BT285" i="254"/>
  <c r="BT284" i="254"/>
  <c r="BW283" i="254"/>
  <c r="BT283" i="254"/>
  <c r="BT282" i="254"/>
  <c r="BT281" i="254"/>
  <c r="BW280" i="254"/>
  <c r="BT280" i="254"/>
  <c r="BW279" i="254"/>
  <c r="BT279" i="254"/>
  <c r="BT278" i="254"/>
  <c r="BW277" i="254"/>
  <c r="BT277" i="254"/>
  <c r="BT276" i="254"/>
  <c r="BT275" i="254"/>
  <c r="BW274" i="254"/>
  <c r="BT274" i="254"/>
  <c r="BT273" i="254"/>
  <c r="BT272" i="254"/>
  <c r="BW271" i="254"/>
  <c r="BT271" i="254"/>
  <c r="BT270" i="254"/>
  <c r="BT269" i="254"/>
  <c r="BW268" i="254"/>
  <c r="BT268" i="254"/>
  <c r="BT267" i="254"/>
  <c r="BT266" i="254"/>
  <c r="BW265" i="254"/>
  <c r="BT265" i="254"/>
  <c r="BT264" i="254"/>
  <c r="BT263" i="254"/>
  <c r="BW262" i="254"/>
  <c r="BT262" i="254"/>
  <c r="BT261" i="254"/>
  <c r="BT260" i="254"/>
  <c r="BW259" i="254"/>
  <c r="BT259" i="254"/>
  <c r="BT258" i="254"/>
  <c r="BT257" i="254"/>
  <c r="BW256" i="254"/>
  <c r="BT256" i="254"/>
  <c r="BT255" i="254"/>
  <c r="BT254" i="254"/>
  <c r="BW253" i="254"/>
  <c r="BT253" i="254"/>
  <c r="BX316" i="254" l="1"/>
  <c r="BX262" i="254"/>
  <c r="BX340" i="254"/>
  <c r="BX304" i="254"/>
  <c r="BX298" i="254"/>
  <c r="BX286" i="254"/>
  <c r="BX280" i="254"/>
  <c r="BX313" i="254"/>
  <c r="BX268" i="254"/>
  <c r="BX301" i="254"/>
  <c r="BX274" i="254"/>
  <c r="BX277" i="254"/>
  <c r="BX330" i="254"/>
  <c r="BX255" i="254"/>
  <c r="BX292" i="254"/>
  <c r="BX327" i="254"/>
  <c r="BX284" i="254"/>
  <c r="BX279" i="254"/>
  <c r="BX288" i="254"/>
  <c r="BX253" i="254"/>
  <c r="BX289" i="254"/>
  <c r="BX293" i="254"/>
  <c r="BX328" i="254"/>
  <c r="BX270" i="254"/>
  <c r="BX282" i="254"/>
  <c r="BX294" i="254"/>
  <c r="BX306" i="254"/>
  <c r="BX303" i="254"/>
  <c r="BX312" i="254"/>
  <c r="BX267" i="254"/>
  <c r="BX276" i="254"/>
  <c r="BX261" i="254"/>
  <c r="BX273" i="254"/>
  <c r="BX285" i="254"/>
  <c r="BX297" i="254"/>
  <c r="BX309" i="254"/>
  <c r="BX291" i="254"/>
  <c r="BX310" i="254"/>
  <c r="BX342" i="254"/>
  <c r="BX351" i="254"/>
  <c r="BX256" i="254"/>
  <c r="BX265" i="254"/>
  <c r="BX318" i="254"/>
  <c r="BX339" i="254"/>
  <c r="BX325" i="254"/>
  <c r="BX337" i="254"/>
  <c r="BX349" i="254"/>
  <c r="BX259" i="254"/>
  <c r="BX271" i="254"/>
  <c r="BX283" i="254"/>
  <c r="BX295" i="254"/>
  <c r="BX307" i="254"/>
  <c r="BX315" i="254"/>
  <c r="BX324" i="254"/>
  <c r="BX336" i="254"/>
  <c r="BX348" i="254"/>
  <c r="BX321" i="254"/>
  <c r="BX333" i="254"/>
  <c r="BX345" i="254"/>
  <c r="BX322" i="254"/>
  <c r="BX326" i="254"/>
  <c r="BX334" i="254"/>
  <c r="BX346" i="254"/>
  <c r="BX319" i="254"/>
  <c r="BX331" i="254"/>
  <c r="BX343" i="254"/>
  <c r="BX347" i="254"/>
  <c r="BX350" i="254"/>
  <c r="BX344" i="254"/>
  <c r="BX341" i="254"/>
  <c r="BX338" i="254"/>
  <c r="BX335" i="254"/>
  <c r="BX332" i="254"/>
  <c r="BX329" i="254"/>
  <c r="BX323" i="254"/>
  <c r="BX320" i="254"/>
  <c r="BX317" i="254"/>
  <c r="BX314" i="254"/>
  <c r="BX311" i="254"/>
  <c r="BX308" i="254"/>
  <c r="BX305" i="254"/>
  <c r="BX302" i="254"/>
  <c r="BX299" i="254"/>
  <c r="BX300" i="254"/>
  <c r="BX296" i="254"/>
  <c r="BX290" i="254"/>
  <c r="BX287" i="254"/>
  <c r="BX281" i="254"/>
  <c r="BX278" i="254"/>
  <c r="BX275" i="254"/>
  <c r="BX272" i="254"/>
  <c r="BX269" i="254"/>
  <c r="BX266" i="254"/>
  <c r="BX263" i="254"/>
  <c r="BX264" i="254"/>
  <c r="BX260" i="254"/>
  <c r="BX258" i="254"/>
  <c r="BX257" i="254"/>
  <c r="BX254" i="254"/>
  <c r="Q9" i="267" l="1"/>
  <c r="F15" i="251" s="1"/>
  <c r="BJ150" i="255"/>
  <c r="BJ149" i="255"/>
  <c r="BJ148" i="255"/>
  <c r="BJ147" i="255"/>
  <c r="BJ146" i="255"/>
  <c r="BJ145" i="255"/>
  <c r="BJ144" i="255"/>
  <c r="BJ143" i="255"/>
  <c r="BJ142" i="255"/>
  <c r="BJ141" i="255"/>
  <c r="BJ140" i="255"/>
  <c r="BJ139" i="255"/>
  <c r="BJ138" i="255"/>
  <c r="BJ137" i="255"/>
  <c r="BJ136" i="255"/>
  <c r="BJ135" i="255"/>
  <c r="BJ134" i="255"/>
  <c r="BJ133" i="255"/>
  <c r="BJ132" i="255"/>
  <c r="BJ131" i="255"/>
  <c r="BJ130" i="255"/>
  <c r="BJ129" i="255"/>
  <c r="BJ128" i="255"/>
  <c r="BJ127" i="255"/>
  <c r="BJ126" i="255"/>
  <c r="BJ125" i="255"/>
  <c r="BJ124" i="255"/>
  <c r="BJ123" i="255"/>
  <c r="BJ122" i="255"/>
  <c r="BJ121" i="255"/>
  <c r="BJ120" i="255"/>
  <c r="BJ119" i="255"/>
  <c r="BJ118" i="255"/>
  <c r="BJ117" i="255"/>
  <c r="BJ116" i="255"/>
  <c r="BJ115" i="255"/>
  <c r="BJ114" i="255"/>
  <c r="BJ113" i="255"/>
  <c r="BJ112" i="255"/>
  <c r="BJ111" i="255"/>
  <c r="BJ110" i="255"/>
  <c r="BJ109" i="255"/>
  <c r="BJ108" i="255"/>
  <c r="BJ107" i="255"/>
  <c r="BJ106" i="255"/>
  <c r="BJ105" i="255"/>
  <c r="BJ104" i="255"/>
  <c r="BJ103" i="255"/>
  <c r="BJ102" i="255"/>
  <c r="BJ101" i="255"/>
  <c r="BJ100" i="255"/>
  <c r="BJ99" i="255"/>
  <c r="BJ98" i="255"/>
  <c r="BJ97" i="255"/>
  <c r="BJ96" i="255"/>
  <c r="BJ95" i="255"/>
  <c r="BJ94" i="255"/>
  <c r="BJ93" i="255"/>
  <c r="BJ92" i="255"/>
  <c r="BJ91" i="255"/>
  <c r="BJ90" i="255"/>
  <c r="BJ89" i="255"/>
  <c r="BJ88" i="255"/>
  <c r="BJ87" i="255"/>
  <c r="BJ86" i="255"/>
  <c r="BJ85" i="255"/>
  <c r="BJ84" i="255"/>
  <c r="BJ83" i="255"/>
  <c r="BJ82" i="255"/>
  <c r="BJ81" i="255"/>
  <c r="BJ80" i="255"/>
  <c r="BJ79" i="255"/>
  <c r="BJ78" i="255"/>
  <c r="BJ77" i="255"/>
  <c r="BJ76" i="255"/>
  <c r="BJ75" i="255"/>
  <c r="BJ74" i="255"/>
  <c r="BJ73" i="255"/>
  <c r="BJ72" i="255"/>
  <c r="BJ71" i="255"/>
  <c r="BJ70" i="255"/>
  <c r="BJ69" i="255"/>
  <c r="BJ68" i="255"/>
  <c r="BJ67" i="255"/>
  <c r="BJ66" i="255"/>
  <c r="BJ65" i="255"/>
  <c r="BJ64" i="255"/>
  <c r="BJ63" i="255"/>
  <c r="BJ62" i="255"/>
  <c r="BJ61" i="255"/>
  <c r="BJ60" i="255"/>
  <c r="BJ59" i="255"/>
  <c r="BJ58" i="255"/>
  <c r="BJ57" i="255"/>
  <c r="BJ56" i="255"/>
  <c r="BJ55" i="255"/>
  <c r="BJ54" i="255"/>
  <c r="BJ53" i="255"/>
  <c r="BJ52" i="255"/>
  <c r="BJ51" i="255"/>
  <c r="BJ50" i="255"/>
  <c r="BJ49" i="255"/>
  <c r="BJ48" i="255"/>
  <c r="BJ47" i="255"/>
  <c r="BJ46" i="255"/>
  <c r="BJ45" i="255"/>
  <c r="BJ44" i="255"/>
  <c r="BJ43" i="255"/>
  <c r="BJ42" i="255"/>
  <c r="BJ41" i="255"/>
  <c r="BJ40" i="255"/>
  <c r="BJ39" i="255"/>
  <c r="BJ38" i="255"/>
  <c r="BJ37" i="255"/>
  <c r="BJ36" i="255"/>
  <c r="BJ35" i="255"/>
  <c r="BJ34" i="255"/>
  <c r="BJ33" i="255"/>
  <c r="BJ32" i="255"/>
  <c r="BJ31" i="255"/>
  <c r="BJ30" i="255"/>
  <c r="BJ29" i="255"/>
  <c r="BJ28" i="255"/>
  <c r="BJ27" i="255"/>
  <c r="BJ26" i="255"/>
  <c r="BJ25" i="255"/>
  <c r="BJ24" i="255"/>
  <c r="BJ23" i="255"/>
  <c r="BJ22" i="255"/>
  <c r="BJ21" i="255"/>
  <c r="BJ20" i="255"/>
  <c r="BJ19" i="255"/>
  <c r="BJ18" i="255"/>
  <c r="BJ17" i="255"/>
  <c r="BJ16" i="255"/>
  <c r="BJ15" i="255"/>
  <c r="BJ14" i="255"/>
  <c r="BJ13" i="255"/>
  <c r="BJ12" i="255"/>
  <c r="BJ11" i="255"/>
  <c r="D12" i="251"/>
  <c r="BT19" i="254" l="1"/>
  <c r="BT17" i="254"/>
  <c r="BK150" i="255" l="1"/>
  <c r="BK149" i="255"/>
  <c r="BK148" i="255"/>
  <c r="BK147" i="255"/>
  <c r="BK146" i="255"/>
  <c r="BK145" i="255"/>
  <c r="BK144" i="255"/>
  <c r="BK143" i="255"/>
  <c r="BK142" i="255"/>
  <c r="BK141" i="255"/>
  <c r="BK140" i="255"/>
  <c r="BK139" i="255"/>
  <c r="BK138" i="255"/>
  <c r="BK137" i="255"/>
  <c r="BK136" i="255"/>
  <c r="BK135" i="255"/>
  <c r="BK134" i="255"/>
  <c r="BK133" i="255"/>
  <c r="BK132" i="255"/>
  <c r="BK131" i="255"/>
  <c r="BK130" i="255"/>
  <c r="BK129" i="255"/>
  <c r="BK128" i="255"/>
  <c r="BK127" i="255"/>
  <c r="BK126" i="255"/>
  <c r="BK125" i="255"/>
  <c r="BK124" i="255"/>
  <c r="BK123" i="255"/>
  <c r="BK122" i="255"/>
  <c r="BK121" i="255"/>
  <c r="BK120" i="255"/>
  <c r="BK119" i="255"/>
  <c r="BK118" i="255"/>
  <c r="BK117" i="255"/>
  <c r="BK116" i="255"/>
  <c r="BK115" i="255"/>
  <c r="BK114" i="255"/>
  <c r="BK113" i="255"/>
  <c r="BK112" i="255"/>
  <c r="BK111" i="255"/>
  <c r="BK110" i="255"/>
  <c r="BK109" i="255"/>
  <c r="BK108" i="255"/>
  <c r="BK107" i="255"/>
  <c r="BK106" i="255"/>
  <c r="BK105" i="255"/>
  <c r="BK104" i="255"/>
  <c r="BK103" i="255"/>
  <c r="BK102" i="255"/>
  <c r="BK101" i="255"/>
  <c r="BK100" i="255"/>
  <c r="BK99" i="255"/>
  <c r="BK98" i="255"/>
  <c r="BK97" i="255"/>
  <c r="BK96" i="255"/>
  <c r="BK95" i="255"/>
  <c r="BK94" i="255"/>
  <c r="BK93" i="255"/>
  <c r="BK92" i="255"/>
  <c r="BK91" i="255"/>
  <c r="BK90" i="255"/>
  <c r="BK89" i="255"/>
  <c r="BK88" i="255"/>
  <c r="BK87" i="255"/>
  <c r="BK86" i="255"/>
  <c r="BK85" i="255"/>
  <c r="BK84" i="255"/>
  <c r="BK83" i="255"/>
  <c r="BK82" i="255"/>
  <c r="BK81" i="255"/>
  <c r="BK80" i="255"/>
  <c r="BK79" i="255"/>
  <c r="BK78" i="255"/>
  <c r="BK77" i="255"/>
  <c r="BK76" i="255"/>
  <c r="BK75" i="255"/>
  <c r="BK74" i="255"/>
  <c r="BK73" i="255"/>
  <c r="BK72" i="255"/>
  <c r="BK71" i="255"/>
  <c r="BK70" i="255"/>
  <c r="BK69" i="255"/>
  <c r="BK68" i="255"/>
  <c r="BK67" i="255"/>
  <c r="BK66" i="255"/>
  <c r="BK65" i="255"/>
  <c r="BK64" i="255"/>
  <c r="BK63" i="255"/>
  <c r="BK62" i="255"/>
  <c r="BK61" i="255"/>
  <c r="BK60" i="255"/>
  <c r="BK59" i="255"/>
  <c r="BK58" i="255"/>
  <c r="BK57" i="255"/>
  <c r="BK56" i="255"/>
  <c r="BK55" i="255"/>
  <c r="BK54" i="255"/>
  <c r="BK53" i="255"/>
  <c r="BK52" i="255"/>
  <c r="BK51" i="255"/>
  <c r="BT252" i="254" l="1"/>
  <c r="BT251" i="254"/>
  <c r="BT250" i="254"/>
  <c r="BT249" i="254"/>
  <c r="BT248" i="254"/>
  <c r="BT247" i="254"/>
  <c r="BT246" i="254"/>
  <c r="BT245" i="254"/>
  <c r="BT244" i="254"/>
  <c r="BT243" i="254"/>
  <c r="BT242" i="254"/>
  <c r="BT241" i="254"/>
  <c r="BT240" i="254"/>
  <c r="BT239" i="254"/>
  <c r="BT238" i="254"/>
  <c r="BT237" i="254"/>
  <c r="BT236" i="254"/>
  <c r="BT235" i="254"/>
  <c r="BT234" i="254"/>
  <c r="BT233" i="254"/>
  <c r="BT232" i="254"/>
  <c r="BT231" i="254"/>
  <c r="BT230" i="254"/>
  <c r="BT229" i="254"/>
  <c r="BT228" i="254"/>
  <c r="BT227" i="254"/>
  <c r="BT226" i="254"/>
  <c r="BT225" i="254"/>
  <c r="BT224" i="254"/>
  <c r="BT223" i="254"/>
  <c r="BT222" i="254"/>
  <c r="BT221" i="254"/>
  <c r="BT220" i="254"/>
  <c r="BT219" i="254"/>
  <c r="BT218" i="254"/>
  <c r="BT217" i="254"/>
  <c r="BT216" i="254"/>
  <c r="BT215" i="254"/>
  <c r="BT214" i="254"/>
  <c r="BT213" i="254"/>
  <c r="BT212" i="254"/>
  <c r="BT211" i="254"/>
  <c r="BT210" i="254"/>
  <c r="BT209" i="254"/>
  <c r="BT208" i="254"/>
  <c r="BT207" i="254"/>
  <c r="BT206" i="254"/>
  <c r="BT205" i="254"/>
  <c r="BT204" i="254"/>
  <c r="BT203" i="254"/>
  <c r="BT202" i="254"/>
  <c r="BT201" i="254"/>
  <c r="BT200" i="254"/>
  <c r="BT199" i="254"/>
  <c r="BT198" i="254"/>
  <c r="BT197" i="254"/>
  <c r="BT196" i="254"/>
  <c r="BT195" i="254"/>
  <c r="BT194" i="254"/>
  <c r="BT193" i="254"/>
  <c r="BT192" i="254"/>
  <c r="BT191" i="254"/>
  <c r="BT190" i="254"/>
  <c r="BT189" i="254"/>
  <c r="BT188" i="254"/>
  <c r="BT187" i="254"/>
  <c r="BT186" i="254"/>
  <c r="BT185" i="254"/>
  <c r="BT184" i="254"/>
  <c r="BT183" i="254"/>
  <c r="BT182" i="254"/>
  <c r="BT181" i="254"/>
  <c r="BT180" i="254"/>
  <c r="BT179" i="254"/>
  <c r="BT178" i="254"/>
  <c r="BT177" i="254"/>
  <c r="BT176" i="254"/>
  <c r="BT175" i="254"/>
  <c r="BT174" i="254"/>
  <c r="BT173" i="254"/>
  <c r="BT172" i="254"/>
  <c r="BT171" i="254"/>
  <c r="BT170" i="254"/>
  <c r="BT169" i="254"/>
  <c r="BT168" i="254"/>
  <c r="BT167" i="254"/>
  <c r="BT166" i="254"/>
  <c r="BT165" i="254"/>
  <c r="BT164" i="254"/>
  <c r="BT163" i="254"/>
  <c r="BT162" i="254"/>
  <c r="BT161" i="254"/>
  <c r="BT160" i="254"/>
  <c r="BT159" i="254"/>
  <c r="BT158" i="254"/>
  <c r="BT157" i="254"/>
  <c r="BT156" i="254"/>
  <c r="BT155" i="254"/>
  <c r="BT154" i="254"/>
  <c r="BT153" i="254"/>
  <c r="BT152" i="254"/>
  <c r="BT151" i="254"/>
  <c r="BT150" i="254"/>
  <c r="BT149" i="254"/>
  <c r="BT148" i="254"/>
  <c r="BT147" i="254"/>
  <c r="BT146" i="254"/>
  <c r="BT145" i="254"/>
  <c r="BT144" i="254"/>
  <c r="BT143" i="254"/>
  <c r="BT142" i="254"/>
  <c r="BT141" i="254"/>
  <c r="BT140" i="254"/>
  <c r="BT139" i="254"/>
  <c r="BT138" i="254"/>
  <c r="BT137" i="254"/>
  <c r="BT136" i="254"/>
  <c r="BT135" i="254"/>
  <c r="BT134" i="254"/>
  <c r="BT133" i="254"/>
  <c r="BT132" i="254"/>
  <c r="BT131" i="254"/>
  <c r="BT130" i="254"/>
  <c r="BT129" i="254"/>
  <c r="BT128" i="254"/>
  <c r="BT127" i="254"/>
  <c r="BT126" i="254"/>
  <c r="BT125" i="254"/>
  <c r="BT124" i="254"/>
  <c r="BT123" i="254"/>
  <c r="BT122" i="254"/>
  <c r="BT121" i="254"/>
  <c r="BT120" i="254"/>
  <c r="BT119" i="254"/>
  <c r="BT118" i="254"/>
  <c r="BT117" i="254"/>
  <c r="BT116" i="254"/>
  <c r="BT115" i="254"/>
  <c r="BT114" i="254"/>
  <c r="BT113" i="254"/>
  <c r="BT112" i="254"/>
  <c r="BT111" i="254"/>
  <c r="BT110" i="254"/>
  <c r="BT109" i="254"/>
  <c r="BT108" i="254"/>
  <c r="BT107" i="254"/>
  <c r="BT106" i="254"/>
  <c r="BT105" i="254"/>
  <c r="BT104" i="254"/>
  <c r="BT103" i="254"/>
  <c r="BT102" i="254"/>
  <c r="BT101" i="254"/>
  <c r="BT100" i="254"/>
  <c r="BT99" i="254"/>
  <c r="BT98" i="254"/>
  <c r="BT97" i="254"/>
  <c r="BT96" i="254"/>
  <c r="BT95" i="254"/>
  <c r="BT94" i="254"/>
  <c r="BT93" i="254"/>
  <c r="BT92" i="254"/>
  <c r="BT91" i="254"/>
  <c r="BT90" i="254"/>
  <c r="BT89" i="254"/>
  <c r="BT88" i="254"/>
  <c r="BT87" i="254"/>
  <c r="BT86" i="254"/>
  <c r="BT85" i="254"/>
  <c r="BT84" i="254"/>
  <c r="BT83" i="254"/>
  <c r="BT82" i="254"/>
  <c r="BT81" i="254"/>
  <c r="BT80" i="254"/>
  <c r="BT79" i="254"/>
  <c r="BT78" i="254"/>
  <c r="BT77" i="254"/>
  <c r="BT76" i="254"/>
  <c r="BT75" i="254"/>
  <c r="BT74" i="254"/>
  <c r="BT73" i="254"/>
  <c r="BT72" i="254"/>
  <c r="BT71" i="254"/>
  <c r="BT70" i="254"/>
  <c r="BT69" i="254"/>
  <c r="BT68" i="254"/>
  <c r="BT67" i="254"/>
  <c r="BT66" i="254"/>
  <c r="BT65" i="254"/>
  <c r="BT64" i="254"/>
  <c r="BT63" i="254"/>
  <c r="BT62" i="254"/>
  <c r="BT61" i="254"/>
  <c r="BT60" i="254"/>
  <c r="BT59" i="254"/>
  <c r="BT58" i="254"/>
  <c r="BT57" i="254"/>
  <c r="BT56" i="254"/>
  <c r="BT55" i="254"/>
  <c r="BT54" i="254"/>
  <c r="BT53" i="254"/>
  <c r="BT52" i="254"/>
  <c r="BT51" i="254"/>
  <c r="BT50" i="254"/>
  <c r="BT49" i="254"/>
  <c r="BT48" i="254"/>
  <c r="BT47" i="254"/>
  <c r="BT46" i="254"/>
  <c r="BT45" i="254"/>
  <c r="BT44" i="254"/>
  <c r="BT43" i="254"/>
  <c r="BT42" i="254"/>
  <c r="BT41" i="254"/>
  <c r="BT40" i="254"/>
  <c r="BT39" i="254"/>
  <c r="BT38" i="254"/>
  <c r="BT37" i="254"/>
  <c r="BT36" i="254"/>
  <c r="BT35" i="254"/>
  <c r="BT34" i="254"/>
  <c r="BT33" i="254"/>
  <c r="BT32" i="254"/>
  <c r="BW251" i="254"/>
  <c r="BW248" i="254"/>
  <c r="BW245" i="254"/>
  <c r="BW236" i="254"/>
  <c r="BW233" i="254"/>
  <c r="BW230" i="254"/>
  <c r="BW227" i="254"/>
  <c r="BW224" i="254"/>
  <c r="BW221" i="254"/>
  <c r="BW218" i="254"/>
  <c r="BW215" i="254"/>
  <c r="BW206" i="254"/>
  <c r="BW203" i="254"/>
  <c r="BW197" i="254"/>
  <c r="BW194" i="254"/>
  <c r="BW191" i="254"/>
  <c r="BW188" i="254"/>
  <c r="BW185" i="254"/>
  <c r="BW182" i="254"/>
  <c r="BW179" i="254"/>
  <c r="BW158" i="254"/>
  <c r="BT31" i="254"/>
  <c r="BT30" i="254"/>
  <c r="BT29" i="254"/>
  <c r="BT28" i="254"/>
  <c r="BT27" i="254"/>
  <c r="BT26" i="254"/>
  <c r="BT25" i="254"/>
  <c r="BT24" i="254"/>
  <c r="BT23" i="254"/>
  <c r="BT22" i="254"/>
  <c r="BT21" i="254"/>
  <c r="BT20" i="254"/>
  <c r="BT18" i="254"/>
  <c r="BT16" i="254"/>
  <c r="BT15" i="254"/>
  <c r="BT14" i="254"/>
  <c r="BT13" i="254"/>
  <c r="BW252" i="254"/>
  <c r="BW250" i="254"/>
  <c r="BW249" i="254"/>
  <c r="BW247" i="254"/>
  <c r="BW246" i="254"/>
  <c r="BW244" i="254"/>
  <c r="BW243" i="254"/>
  <c r="BW242" i="254"/>
  <c r="BW241" i="254"/>
  <c r="BW240" i="254"/>
  <c r="BW239" i="254"/>
  <c r="BW238" i="254"/>
  <c r="BW237" i="254"/>
  <c r="BW235" i="254"/>
  <c r="BW234" i="254"/>
  <c r="BW232" i="254"/>
  <c r="BW231" i="254"/>
  <c r="BW229" i="254"/>
  <c r="BW228" i="254"/>
  <c r="BW226" i="254"/>
  <c r="BW225" i="254"/>
  <c r="BW223" i="254"/>
  <c r="BW222" i="254"/>
  <c r="BW220" i="254"/>
  <c r="BW219" i="254"/>
  <c r="BW217" i="254"/>
  <c r="BW216" i="254"/>
  <c r="BW214" i="254"/>
  <c r="BW213" i="254"/>
  <c r="BW212" i="254"/>
  <c r="BW211" i="254"/>
  <c r="BW210" i="254"/>
  <c r="BW209" i="254"/>
  <c r="BW208" i="254"/>
  <c r="BW207" i="254"/>
  <c r="BW205" i="254"/>
  <c r="BW204" i="254"/>
  <c r="BW202" i="254"/>
  <c r="BW201" i="254"/>
  <c r="BW200" i="254"/>
  <c r="BW199" i="254"/>
  <c r="BW198" i="254"/>
  <c r="BW196" i="254"/>
  <c r="BW195" i="254"/>
  <c r="BW193" i="254"/>
  <c r="BW192" i="254"/>
  <c r="BW190" i="254"/>
  <c r="BW189" i="254"/>
  <c r="BW187" i="254"/>
  <c r="BW186" i="254"/>
  <c r="BW184" i="254"/>
  <c r="BW183" i="254"/>
  <c r="BX183" i="254" s="1"/>
  <c r="BW181" i="254"/>
  <c r="BX181" i="254" s="1"/>
  <c r="BW180" i="254"/>
  <c r="BX180" i="254" s="1"/>
  <c r="BW178" i="254"/>
  <c r="BW177" i="254"/>
  <c r="BW175" i="254"/>
  <c r="BW174" i="254"/>
  <c r="BW172" i="254"/>
  <c r="BW171" i="254"/>
  <c r="BW169" i="254"/>
  <c r="BW168" i="254"/>
  <c r="BW166" i="254"/>
  <c r="BW165" i="254"/>
  <c r="BW163" i="254"/>
  <c r="BW162" i="254"/>
  <c r="BW160" i="254"/>
  <c r="BW159" i="254"/>
  <c r="BW157" i="254"/>
  <c r="BW156" i="254"/>
  <c r="BW154" i="254"/>
  <c r="BX201" i="254" l="1"/>
  <c r="BT8" i="254"/>
  <c r="BX216" i="254"/>
  <c r="BX186" i="254"/>
  <c r="BX202" i="254"/>
  <c r="BX250" i="254"/>
  <c r="BX204" i="254"/>
  <c r="BX252" i="254"/>
  <c r="BX192" i="254"/>
  <c r="BT7" i="254"/>
  <c r="BX171" i="254"/>
  <c r="BX223" i="254"/>
  <c r="BX193" i="254"/>
  <c r="BX159" i="254"/>
  <c r="BX210" i="254"/>
  <c r="BX205" i="254"/>
  <c r="BX157" i="254"/>
  <c r="BX243" i="254"/>
  <c r="BX166" i="254"/>
  <c r="BX214" i="254"/>
  <c r="BX247" i="254"/>
  <c r="BX238" i="254"/>
  <c r="BX199" i="254"/>
  <c r="BX154" i="254"/>
  <c r="BX178" i="254"/>
  <c r="BX226" i="254"/>
  <c r="BX187" i="254"/>
  <c r="BX211" i="254"/>
  <c r="BX242" i="254"/>
  <c r="BX163" i="254"/>
  <c r="BX219" i="254"/>
  <c r="BX235" i="254"/>
  <c r="BX229" i="254"/>
  <c r="BX239" i="254"/>
  <c r="BX160" i="254"/>
  <c r="BX184" i="254"/>
  <c r="BX208" i="254"/>
  <c r="BX232" i="254"/>
  <c r="BX190" i="254"/>
  <c r="BX175" i="254"/>
  <c r="BX169" i="254"/>
  <c r="BX217" i="254"/>
  <c r="BX241" i="254"/>
  <c r="BX156" i="254"/>
  <c r="BX172" i="254"/>
  <c r="BX196" i="254"/>
  <c r="BX220" i="254"/>
  <c r="BX228" i="254"/>
  <c r="BT9" i="254"/>
  <c r="BX249" i="254"/>
  <c r="BX246" i="254"/>
  <c r="BX244" i="254"/>
  <c r="BX240" i="254"/>
  <c r="BX237" i="254"/>
  <c r="BX234" i="254"/>
  <c r="BX231" i="254"/>
  <c r="BX225" i="254"/>
  <c r="BX222" i="254"/>
  <c r="BX213" i="254"/>
  <c r="BX207" i="254"/>
  <c r="BX198" i="254"/>
  <c r="BX195" i="254"/>
  <c r="BX189" i="254"/>
  <c r="BX177" i="254"/>
  <c r="BX174" i="254"/>
  <c r="BX168" i="254"/>
  <c r="BX165" i="254"/>
  <c r="BX162" i="254"/>
  <c r="BX251" i="254"/>
  <c r="BX248" i="254"/>
  <c r="BX245" i="254"/>
  <c r="BX236" i="254"/>
  <c r="BX233" i="254"/>
  <c r="BX230" i="254"/>
  <c r="BX227" i="254"/>
  <c r="BX221" i="254"/>
  <c r="BX218" i="254"/>
  <c r="BX206" i="254"/>
  <c r="BX224" i="254"/>
  <c r="BX215" i="254"/>
  <c r="BX212" i="254"/>
  <c r="BX209" i="254"/>
  <c r="BX203" i="254"/>
  <c r="BX200" i="254"/>
  <c r="BX197" i="254"/>
  <c r="BX194" i="254"/>
  <c r="BX191" i="254"/>
  <c r="BX188" i="254"/>
  <c r="BX185" i="254"/>
  <c r="BX182" i="254"/>
  <c r="BX179" i="254"/>
  <c r="BX158" i="254"/>
  <c r="BK41" i="255" l="1"/>
  <c r="BK50" i="255"/>
  <c r="BK49" i="255"/>
  <c r="BK48" i="255"/>
  <c r="BK47" i="255"/>
  <c r="BK46" i="255"/>
  <c r="BK45" i="255"/>
  <c r="BK44" i="255"/>
  <c r="BK43" i="255"/>
  <c r="BK42" i="255"/>
  <c r="BW152" i="254" l="1"/>
  <c r="BW149" i="254"/>
  <c r="BW143" i="254"/>
  <c r="BW140" i="254"/>
  <c r="BW134" i="254"/>
  <c r="BW131" i="254"/>
  <c r="BW128" i="254"/>
  <c r="BW125" i="254"/>
  <c r="BW122" i="254"/>
  <c r="BW119" i="254"/>
  <c r="BW116" i="254"/>
  <c r="BW113" i="254"/>
  <c r="BW153" i="254"/>
  <c r="BX153" i="254" s="1"/>
  <c r="BW151" i="254"/>
  <c r="BW150" i="254"/>
  <c r="BW148" i="254"/>
  <c r="BX148" i="254" s="1"/>
  <c r="BW147" i="254"/>
  <c r="BW146" i="254"/>
  <c r="BW145" i="254"/>
  <c r="BW144" i="254"/>
  <c r="BW142" i="254"/>
  <c r="BW141" i="254"/>
  <c r="BW139" i="254"/>
  <c r="BX139" i="254" s="1"/>
  <c r="BW138" i="254"/>
  <c r="BW136" i="254"/>
  <c r="BW135" i="254"/>
  <c r="BW133" i="254"/>
  <c r="BW132" i="254"/>
  <c r="BW130" i="254"/>
  <c r="BW129" i="254"/>
  <c r="BW127" i="254"/>
  <c r="BW126" i="254"/>
  <c r="BW124" i="254"/>
  <c r="BW123" i="254"/>
  <c r="BW121" i="254"/>
  <c r="BW120" i="254"/>
  <c r="BW118" i="254"/>
  <c r="BW117" i="254"/>
  <c r="BW115" i="254"/>
  <c r="BW114" i="254"/>
  <c r="BW112" i="254"/>
  <c r="BW111" i="254"/>
  <c r="BW109" i="254"/>
  <c r="BX147" i="254" l="1"/>
  <c r="BX145" i="254"/>
  <c r="BX120" i="254"/>
  <c r="BX129" i="254"/>
  <c r="BX133" i="254"/>
  <c r="BX142" i="254"/>
  <c r="BX151" i="254"/>
  <c r="BX130" i="254"/>
  <c r="BX127" i="254"/>
  <c r="BX131" i="254"/>
  <c r="BX135" i="254"/>
  <c r="BX136" i="254"/>
  <c r="BX111" i="254"/>
  <c r="BX126" i="254"/>
  <c r="BX117" i="254"/>
  <c r="BX124" i="254"/>
  <c r="BX118" i="254"/>
  <c r="BX115" i="254"/>
  <c r="BX112" i="254"/>
  <c r="BX125" i="254"/>
  <c r="BX121" i="254"/>
  <c r="BX123" i="254"/>
  <c r="BX109" i="254"/>
  <c r="BX152" i="254"/>
  <c r="BX146" i="254"/>
  <c r="BX143" i="254"/>
  <c r="BX140" i="254"/>
  <c r="BX134" i="254"/>
  <c r="BX128" i="254"/>
  <c r="BX122" i="254"/>
  <c r="BX116" i="254"/>
  <c r="BX113" i="254"/>
  <c r="BX149" i="254"/>
  <c r="BX150" i="254"/>
  <c r="BX144" i="254"/>
  <c r="BX141" i="254"/>
  <c r="BX138" i="254"/>
  <c r="BX132" i="254"/>
  <c r="BX119" i="254"/>
  <c r="BX114" i="254"/>
  <c r="P15" i="226" l="1"/>
  <c r="BK40" i="255" l="1"/>
  <c r="BK39" i="255"/>
  <c r="BK38" i="255"/>
  <c r="BK37" i="255"/>
  <c r="BK36" i="255"/>
  <c r="BK35" i="255"/>
  <c r="BK34" i="255"/>
  <c r="BK33" i="255"/>
  <c r="BK32" i="255"/>
  <c r="BW83" i="254" l="1"/>
  <c r="BW81" i="254"/>
  <c r="BW80" i="254"/>
  <c r="BW77" i="254"/>
  <c r="BW74" i="254"/>
  <c r="BW71" i="254"/>
  <c r="BW68" i="254"/>
  <c r="BW65" i="254"/>
  <c r="BW59" i="254"/>
  <c r="BW56" i="254"/>
  <c r="BW53" i="254"/>
  <c r="BW50" i="254"/>
  <c r="BW108" i="254"/>
  <c r="BW106" i="254"/>
  <c r="BW105" i="254"/>
  <c r="BW103" i="254"/>
  <c r="BW102" i="254"/>
  <c r="BW100" i="254"/>
  <c r="BW99" i="254"/>
  <c r="BW97" i="254"/>
  <c r="BW96" i="254"/>
  <c r="BW94" i="254"/>
  <c r="BW93" i="254"/>
  <c r="BW91" i="254"/>
  <c r="BW90" i="254"/>
  <c r="BW88" i="254"/>
  <c r="BW87" i="254"/>
  <c r="BW85" i="254"/>
  <c r="BW84" i="254"/>
  <c r="BW82" i="254"/>
  <c r="BW79" i="254"/>
  <c r="BW78" i="254"/>
  <c r="BW76" i="254"/>
  <c r="BW75" i="254"/>
  <c r="BW73" i="254"/>
  <c r="BW72" i="254"/>
  <c r="BW70" i="254"/>
  <c r="BW69" i="254"/>
  <c r="BW67" i="254"/>
  <c r="BW66" i="254"/>
  <c r="BW64" i="254"/>
  <c r="BW63" i="254"/>
  <c r="BW62" i="254"/>
  <c r="BW61" i="254"/>
  <c r="BW60" i="254"/>
  <c r="BW58" i="254"/>
  <c r="BW57" i="254"/>
  <c r="BW55" i="254"/>
  <c r="BW54" i="254"/>
  <c r="BW52" i="254"/>
  <c r="BW51" i="254"/>
  <c r="BW49" i="254"/>
  <c r="BW48" i="254"/>
  <c r="BW46" i="254"/>
  <c r="BX54" i="254" l="1"/>
  <c r="BX88" i="254"/>
  <c r="BX105" i="254"/>
  <c r="BX106" i="254"/>
  <c r="BX94" i="254"/>
  <c r="BX91" i="254"/>
  <c r="BX108" i="254"/>
  <c r="BX97" i="254"/>
  <c r="BX96" i="254"/>
  <c r="BW92" i="254"/>
  <c r="BX92" i="254" s="1"/>
  <c r="BX82" i="254"/>
  <c r="BX49" i="254"/>
  <c r="BX79" i="254"/>
  <c r="BX93" i="254"/>
  <c r="BX100" i="254"/>
  <c r="BX102" i="254"/>
  <c r="BX81" i="254"/>
  <c r="BX67" i="254"/>
  <c r="BX90" i="254"/>
  <c r="BX99" i="254"/>
  <c r="BX103" i="254"/>
  <c r="BX55" i="254"/>
  <c r="BX60" i="254"/>
  <c r="BX46" i="254"/>
  <c r="BX58" i="254"/>
  <c r="BX84" i="254"/>
  <c r="BX52" i="254"/>
  <c r="BX69" i="254"/>
  <c r="BW107" i="254" s="1"/>
  <c r="BX107" i="254" s="1"/>
  <c r="BX57" i="254"/>
  <c r="BX66" i="254"/>
  <c r="BW104" i="254" s="1"/>
  <c r="BX104" i="254" s="1"/>
  <c r="BX78" i="254"/>
  <c r="BX64" i="254"/>
  <c r="BX68" i="254"/>
  <c r="BX76" i="254"/>
  <c r="BX65" i="254"/>
  <c r="BX56" i="254"/>
  <c r="BX53" i="254"/>
  <c r="BX80" i="254"/>
  <c r="BX77" i="254"/>
  <c r="BX85" i="254"/>
  <c r="BX73" i="254"/>
  <c r="BX70" i="254"/>
  <c r="BX61" i="254"/>
  <c r="BX63" i="254"/>
  <c r="BW101" i="254" s="1"/>
  <c r="BX101" i="254" s="1"/>
  <c r="BW98" i="254"/>
  <c r="BX98" i="254" s="1"/>
  <c r="BW95" i="254"/>
  <c r="BX95" i="254" s="1"/>
  <c r="BX83" i="254"/>
  <c r="BX62" i="254"/>
  <c r="BX59" i="254"/>
  <c r="BX48" i="254"/>
  <c r="BW86" i="254" s="1"/>
  <c r="BX86" i="254" s="1"/>
  <c r="BX50" i="254"/>
  <c r="BX71" i="254"/>
  <c r="BX75" i="254"/>
  <c r="BX51" i="254"/>
  <c r="BW89" i="254" s="1"/>
  <c r="BX89" i="254" s="1"/>
  <c r="BX72" i="254"/>
  <c r="BX74" i="254"/>
  <c r="BX87" i="254"/>
  <c r="J10" i="261" l="1"/>
  <c r="J23" i="261" l="1"/>
  <c r="J32" i="261"/>
  <c r="J31" i="261"/>
  <c r="J30" i="261"/>
  <c r="J29" i="261"/>
  <c r="J28" i="261"/>
  <c r="J27" i="261"/>
  <c r="J26" i="261"/>
  <c r="J25" i="261"/>
  <c r="J24" i="261"/>
  <c r="J11" i="261"/>
  <c r="J19" i="261"/>
  <c r="J18" i="261"/>
  <c r="J17" i="261"/>
  <c r="J16" i="261"/>
  <c r="J15" i="261"/>
  <c r="J14" i="261"/>
  <c r="J13" i="261"/>
  <c r="J12" i="261"/>
  <c r="J20" i="261" l="1"/>
  <c r="J7" i="261"/>
  <c r="AM8" i="261"/>
  <c r="O59" i="256" l="1"/>
  <c r="A59" i="256"/>
  <c r="O58" i="256"/>
  <c r="A58" i="256"/>
  <c r="O57" i="256"/>
  <c r="A57" i="256"/>
  <c r="O56" i="256"/>
  <c r="A56" i="256"/>
  <c r="O55" i="256"/>
  <c r="A55" i="256"/>
  <c r="O54" i="256"/>
  <c r="A54" i="256"/>
  <c r="O53" i="256"/>
  <c r="A53" i="256"/>
  <c r="O52" i="256"/>
  <c r="A52" i="256"/>
  <c r="O51" i="256"/>
  <c r="A51" i="256"/>
  <c r="O50" i="256"/>
  <c r="A50" i="256"/>
  <c r="O49" i="256"/>
  <c r="A49" i="256"/>
  <c r="O48" i="256"/>
  <c r="A48" i="256"/>
  <c r="O47" i="256"/>
  <c r="A47" i="256"/>
  <c r="O46" i="256"/>
  <c r="A46" i="256"/>
  <c r="O45" i="256"/>
  <c r="A45" i="256"/>
  <c r="O44" i="256"/>
  <c r="A44" i="256"/>
  <c r="O43" i="256"/>
  <c r="A43" i="256"/>
  <c r="O42" i="256"/>
  <c r="A42" i="256"/>
  <c r="O41" i="256"/>
  <c r="A41" i="256"/>
  <c r="O40" i="256"/>
  <c r="A40" i="256"/>
  <c r="O39" i="256"/>
  <c r="A39" i="256"/>
  <c r="O38" i="256"/>
  <c r="A38" i="256"/>
  <c r="O37" i="256"/>
  <c r="A37" i="256"/>
  <c r="O36" i="256"/>
  <c r="A36" i="256"/>
  <c r="O35" i="256"/>
  <c r="A35" i="256"/>
  <c r="O34" i="256"/>
  <c r="A34" i="256"/>
  <c r="O33" i="256"/>
  <c r="A33" i="256"/>
  <c r="O32" i="256"/>
  <c r="A32" i="256"/>
  <c r="O31" i="256"/>
  <c r="A31" i="256"/>
  <c r="O30" i="256"/>
  <c r="A30" i="256"/>
  <c r="O29" i="256"/>
  <c r="A29" i="256"/>
  <c r="O28" i="256"/>
  <c r="A28" i="256"/>
  <c r="O27" i="256"/>
  <c r="A27" i="256"/>
  <c r="O26" i="256"/>
  <c r="A26" i="256"/>
  <c r="O25" i="256"/>
  <c r="A25" i="256"/>
  <c r="O24" i="256"/>
  <c r="A24" i="256"/>
  <c r="O23" i="256"/>
  <c r="B23" i="256"/>
  <c r="O22" i="256"/>
  <c r="A22" i="256"/>
  <c r="O21" i="256"/>
  <c r="A21" i="256"/>
  <c r="O9" i="256" l="1"/>
  <c r="F14" i="251" s="1"/>
  <c r="BW45" i="254"/>
  <c r="BW42" i="254"/>
  <c r="BW39" i="254"/>
  <c r="BW36" i="254"/>
  <c r="BW33" i="254"/>
  <c r="BW30" i="254" l="1"/>
  <c r="BX45" i="254"/>
  <c r="BW44" i="254"/>
  <c r="BW43" i="254"/>
  <c r="BX42" i="254"/>
  <c r="BW41" i="254"/>
  <c r="BW40" i="254"/>
  <c r="BX39" i="254"/>
  <c r="BW38" i="254"/>
  <c r="BW37" i="254"/>
  <c r="BX36" i="254"/>
  <c r="BW137" i="254" s="1"/>
  <c r="BX137" i="254" s="1"/>
  <c r="BW35" i="254"/>
  <c r="BW34" i="254"/>
  <c r="BX33" i="254"/>
  <c r="BW32" i="254"/>
  <c r="BW31" i="254"/>
  <c r="BW28" i="254"/>
  <c r="BW29" i="254"/>
  <c r="S8" i="255"/>
  <c r="Y8" i="255" s="1"/>
  <c r="AE8" i="255" s="1"/>
  <c r="AK8" i="255" s="1"/>
  <c r="AQ8" i="255" s="1"/>
  <c r="AW8" i="255" s="1"/>
  <c r="BC8" i="255" s="1"/>
  <c r="BI8" i="255" s="1"/>
  <c r="R8" i="255"/>
  <c r="X8" i="255" s="1"/>
  <c r="AD8" i="255" s="1"/>
  <c r="AJ8" i="255" s="1"/>
  <c r="AP8" i="255" s="1"/>
  <c r="AV8" i="255" s="1"/>
  <c r="BB8" i="255" s="1"/>
  <c r="BH8" i="255" s="1"/>
  <c r="Q8" i="255"/>
  <c r="W8" i="255" s="1"/>
  <c r="AC8" i="255" s="1"/>
  <c r="AI8" i="255" s="1"/>
  <c r="AO8" i="255" s="1"/>
  <c r="AU8" i="255" s="1"/>
  <c r="BA8" i="255" s="1"/>
  <c r="BG8" i="255" s="1"/>
  <c r="P8" i="255"/>
  <c r="V8" i="255" s="1"/>
  <c r="AB8" i="255" s="1"/>
  <c r="AH8" i="255" s="1"/>
  <c r="AN8" i="255" s="1"/>
  <c r="AT8" i="255" s="1"/>
  <c r="AZ8" i="255" s="1"/>
  <c r="BF8" i="255" s="1"/>
  <c r="O8" i="255"/>
  <c r="U8" i="255" s="1"/>
  <c r="AA8" i="255" s="1"/>
  <c r="AG8" i="255" s="1"/>
  <c r="AM8" i="255" s="1"/>
  <c r="AS8" i="255" s="1"/>
  <c r="AY8" i="255" s="1"/>
  <c r="BE8" i="255" s="1"/>
  <c r="BK31" i="255"/>
  <c r="BK30" i="255"/>
  <c r="BK29" i="255"/>
  <c r="BK28" i="255"/>
  <c r="BK27" i="255"/>
  <c r="BK26" i="255"/>
  <c r="BK25" i="255"/>
  <c r="BK24" i="255"/>
  <c r="BK23" i="255"/>
  <c r="BK22" i="255"/>
  <c r="BK21" i="255"/>
  <c r="BK20" i="255"/>
  <c r="BK19" i="255"/>
  <c r="BK12" i="255"/>
  <c r="BK13" i="255"/>
  <c r="BK14" i="255"/>
  <c r="BK15" i="255"/>
  <c r="BK16" i="255"/>
  <c r="BK17" i="255"/>
  <c r="BK11" i="255" l="1"/>
  <c r="BX37" i="254"/>
  <c r="BX32" i="254"/>
  <c r="BX34" i="254"/>
  <c r="BX28" i="254"/>
  <c r="BX40" i="254"/>
  <c r="BX41" i="254"/>
  <c r="BX30" i="254"/>
  <c r="BW176" i="254" s="1"/>
  <c r="BX176" i="254" s="1"/>
  <c r="BX29" i="254"/>
  <c r="BX31" i="254"/>
  <c r="BX38" i="254"/>
  <c r="BX43" i="254"/>
  <c r="BX44" i="254"/>
  <c r="BX35" i="254"/>
  <c r="BW25" i="254"/>
  <c r="BW22" i="254"/>
  <c r="BW19" i="254"/>
  <c r="BW16" i="254"/>
  <c r="BW13" i="254" l="1"/>
  <c r="BW27" i="254" l="1"/>
  <c r="BW26" i="254"/>
  <c r="BW24" i="254"/>
  <c r="BW23" i="254"/>
  <c r="BW21" i="254"/>
  <c r="BW20" i="254"/>
  <c r="BW18" i="254"/>
  <c r="BW17" i="254"/>
  <c r="BW15" i="254"/>
  <c r="BW14" i="254"/>
  <c r="D11" i="251" l="1"/>
  <c r="N8" i="255" l="1"/>
  <c r="T8" i="255" s="1"/>
  <c r="Z8" i="255" s="1"/>
  <c r="AF8" i="255" s="1"/>
  <c r="AL8" i="255" s="1"/>
  <c r="AR8" i="255" s="1"/>
  <c r="AX8" i="255" s="1"/>
  <c r="BD8" i="255" s="1"/>
  <c r="BX15" i="254" l="1"/>
  <c r="BW161" i="254" s="1"/>
  <c r="BX161" i="254" s="1"/>
  <c r="BX17" i="254"/>
  <c r="BX18" i="254"/>
  <c r="BW164" i="254" s="1"/>
  <c r="BX164" i="254" s="1"/>
  <c r="BX19" i="254"/>
  <c r="BX20" i="254"/>
  <c r="BX21" i="254"/>
  <c r="BW167" i="254" s="1"/>
  <c r="BX167" i="254" s="1"/>
  <c r="BX22" i="254"/>
  <c r="BX23" i="254"/>
  <c r="BX24" i="254"/>
  <c r="BW170" i="254" s="1"/>
  <c r="BX170" i="254" s="1"/>
  <c r="BX25" i="254"/>
  <c r="BX26" i="254"/>
  <c r="BX27" i="254"/>
  <c r="BW173" i="254" s="1"/>
  <c r="BX173" i="254" s="1"/>
  <c r="BX16" i="254" l="1"/>
  <c r="BK18" i="255"/>
  <c r="CU29" i="254"/>
  <c r="CU23" i="254"/>
  <c r="CU28" i="254" s="1"/>
  <c r="CU17" i="254"/>
  <c r="CU22" i="254" s="1"/>
  <c r="CU26" i="254" s="1"/>
  <c r="CU14" i="254"/>
  <c r="CU12" i="254"/>
  <c r="CU16" i="254" s="1"/>
  <c r="CU20" i="254" s="1"/>
  <c r="CU10" i="254"/>
  <c r="I10" i="254"/>
  <c r="J10" i="254" s="1"/>
  <c r="K10" i="254" s="1"/>
  <c r="L10" i="254" s="1"/>
  <c r="M10" i="254" s="1"/>
  <c r="N10" i="254" s="1"/>
  <c r="O10" i="254" s="1"/>
  <c r="P10" i="254" s="1"/>
  <c r="Q10" i="254" s="1"/>
  <c r="R10" i="254" s="1"/>
  <c r="S10" i="254" s="1"/>
  <c r="T10" i="254" s="1"/>
  <c r="U10" i="254" s="1"/>
  <c r="V10" i="254" s="1"/>
  <c r="W10" i="254" s="1"/>
  <c r="X10" i="254" s="1"/>
  <c r="Y10" i="254" s="1"/>
  <c r="Z10" i="254" s="1"/>
  <c r="AA10" i="254" s="1"/>
  <c r="AB10" i="254" s="1"/>
  <c r="AC10" i="254" s="1"/>
  <c r="AD10" i="254" s="1"/>
  <c r="AE10" i="254" s="1"/>
  <c r="AF10" i="254" s="1"/>
  <c r="AG10" i="254" s="1"/>
  <c r="AH10" i="254" s="1"/>
  <c r="AI10" i="254" s="1"/>
  <c r="AJ10" i="254" s="1"/>
  <c r="AK10" i="254" s="1"/>
  <c r="AL10" i="254" s="1"/>
  <c r="AM10" i="254" s="1"/>
  <c r="AN10" i="254" s="1"/>
  <c r="AO10" i="254" s="1"/>
  <c r="AP10" i="254" s="1"/>
  <c r="AQ10" i="254" s="1"/>
  <c r="AR10" i="254" s="1"/>
  <c r="AS10" i="254" s="1"/>
  <c r="AT10" i="254" s="1"/>
  <c r="AU10" i="254" s="1"/>
  <c r="AV10" i="254" s="1"/>
  <c r="AW10" i="254" s="1"/>
  <c r="AX10" i="254" s="1"/>
  <c r="AY10" i="254" s="1"/>
  <c r="AZ10" i="254" s="1"/>
  <c r="BA10" i="254" s="1"/>
  <c r="BB10" i="254" s="1"/>
  <c r="BC10" i="254" s="1"/>
  <c r="BD10" i="254" s="1"/>
  <c r="BE10" i="254" s="1"/>
  <c r="BF10" i="254" s="1"/>
  <c r="BG10" i="254" s="1"/>
  <c r="BH10" i="254" s="1"/>
  <c r="BI10" i="254" s="1"/>
  <c r="BJ10" i="254" s="1"/>
  <c r="BK10" i="254" s="1"/>
  <c r="BL10" i="254" s="1"/>
  <c r="BM10" i="254" s="1"/>
  <c r="BN10" i="254" s="1"/>
  <c r="BO10" i="254" s="1"/>
  <c r="BP10" i="254" s="1"/>
  <c r="BQ10" i="254" s="1"/>
  <c r="BR10" i="254" s="1"/>
  <c r="BS10" i="254" s="1"/>
  <c r="CU6" i="254"/>
  <c r="D9" i="251" l="1"/>
  <c r="D10" i="251"/>
  <c r="BX14" i="254"/>
  <c r="BX13" i="254"/>
  <c r="BX7" i="254" l="1"/>
  <c r="F9" i="251"/>
  <c r="A14" i="226" l="1"/>
  <c r="A10" i="226" l="1"/>
  <c r="P10" i="226"/>
  <c r="A11" i="226"/>
  <c r="P11" i="226"/>
  <c r="A12" i="226"/>
  <c r="P12" i="226"/>
  <c r="A13" i="226"/>
  <c r="P13" i="226"/>
  <c r="P14" i="226"/>
  <c r="A15" i="226"/>
  <c r="A16" i="226"/>
  <c r="P16" i="226"/>
  <c r="A17" i="226"/>
  <c r="P17" i="226"/>
  <c r="A18" i="226"/>
  <c r="P18" i="226"/>
  <c r="A19" i="226"/>
  <c r="P19" i="226"/>
  <c r="A20" i="226"/>
  <c r="P20" i="226"/>
  <c r="A21" i="226"/>
  <c r="P21" i="226"/>
  <c r="A22" i="226"/>
  <c r="P22" i="226"/>
  <c r="A23" i="226"/>
  <c r="P23" i="226"/>
  <c r="A24" i="226"/>
  <c r="P24" i="226"/>
  <c r="A25" i="226"/>
  <c r="P25" i="226"/>
  <c r="A26" i="226"/>
  <c r="P26" i="226"/>
  <c r="A27" i="226"/>
  <c r="P27" i="226"/>
  <c r="A28" i="226"/>
  <c r="P28" i="226"/>
  <c r="A29" i="226"/>
  <c r="P29" i="226"/>
  <c r="A30" i="226"/>
  <c r="P30" i="226"/>
  <c r="A31" i="226"/>
  <c r="P31" i="226"/>
  <c r="A32" i="226"/>
  <c r="P32" i="226"/>
  <c r="A33" i="226"/>
  <c r="P33" i="226"/>
  <c r="A34" i="226"/>
  <c r="P34" i="226"/>
  <c r="A35" i="226"/>
  <c r="P35" i="226"/>
  <c r="A36" i="226"/>
  <c r="P36" i="226"/>
  <c r="A37" i="226"/>
  <c r="P37" i="226"/>
  <c r="A38" i="226"/>
  <c r="P38" i="226"/>
  <c r="A39" i="226"/>
  <c r="P39" i="226"/>
  <c r="A40" i="226"/>
  <c r="P40" i="226"/>
  <c r="A41" i="226"/>
  <c r="P41" i="226"/>
  <c r="A42" i="226"/>
  <c r="P42" i="226"/>
  <c r="A43" i="226"/>
  <c r="P43" i="226"/>
  <c r="A44" i="226"/>
  <c r="P44" i="226"/>
  <c r="A45" i="226"/>
  <c r="P45" i="226"/>
  <c r="A46" i="226"/>
  <c r="P46" i="226"/>
  <c r="A47" i="226"/>
  <c r="P47" i="226"/>
  <c r="A48" i="226"/>
  <c r="P48" i="226"/>
  <c r="A49" i="226"/>
  <c r="P49" i="226"/>
  <c r="A50" i="226"/>
  <c r="P50" i="226"/>
  <c r="A51" i="226"/>
  <c r="P51" i="226"/>
  <c r="A52" i="226"/>
  <c r="P52" i="226"/>
  <c r="A53" i="226"/>
  <c r="P53" i="226"/>
  <c r="A54" i="226"/>
  <c r="P54" i="226"/>
  <c r="A55" i="226"/>
  <c r="P55" i="226"/>
  <c r="A56" i="226"/>
  <c r="P56" i="226"/>
  <c r="A57" i="226"/>
  <c r="P57" i="226"/>
  <c r="A58" i="226"/>
  <c r="P58" i="226"/>
  <c r="A59" i="226"/>
  <c r="P59" i="226"/>
  <c r="J33" i="261"/>
  <c r="J6" i="261" s="1"/>
  <c r="F19" i="251" s="1"/>
  <c r="P9" i="226" l="1"/>
  <c r="F13" i="251" s="1"/>
  <c r="BW47" i="254"/>
  <c r="BX47" i="254" s="1"/>
  <c r="BK5" i="268" l="1"/>
  <c r="BK8" i="255"/>
  <c r="F11" i="251" s="1"/>
  <c r="G8" i="251" s="1"/>
  <c r="BW110" i="254" l="1"/>
  <c r="BX110" i="254" s="1"/>
  <c r="BX8" i="254" l="1"/>
  <c r="F10" i="251" s="1"/>
  <c r="BW155" i="254"/>
  <c r="BX155" i="254" s="1"/>
  <c r="BX9" i="25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FEMA</author>
  </authors>
  <commentList>
    <comment ref="H10" authorId="0" shapeId="0" xr:uid="{00000000-0006-0000-0200-000001000000}">
      <text>
        <r>
          <rPr>
            <sz val="12"/>
            <color indexed="81"/>
            <rFont val="Tahoma"/>
            <family val="2"/>
          </rPr>
          <t>Enter first day of applicant's work week.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FEMA</author>
  </authors>
  <commentList>
    <comment ref="M8" authorId="0" shapeId="0" xr:uid="{00000000-0006-0000-0300-000001000000}">
      <text>
        <r>
          <rPr>
            <sz val="12"/>
            <color indexed="81"/>
            <rFont val="Tahoma"/>
            <family val="2"/>
          </rPr>
          <t>Enter first day of applicant's work week.</t>
        </r>
      </text>
    </comment>
  </commentList>
</comments>
</file>

<file path=xl/sharedStrings.xml><?xml version="1.0" encoding="utf-8"?>
<sst xmlns="http://schemas.openxmlformats.org/spreadsheetml/2006/main" count="3839" uniqueCount="1428">
  <si>
    <t>Capacity</t>
  </si>
  <si>
    <t>UNIT PRICE</t>
  </si>
  <si>
    <t>PREPARED BY:</t>
  </si>
  <si>
    <t>TITLE:</t>
  </si>
  <si>
    <t>QUANTITY</t>
  </si>
  <si>
    <t>HP</t>
  </si>
  <si>
    <t>T</t>
  </si>
  <si>
    <t>HR</t>
  </si>
  <si>
    <t>MI</t>
  </si>
  <si>
    <t>APPLICANT</t>
  </si>
  <si>
    <t>DISASTER #</t>
  </si>
  <si>
    <t>CATEGORY</t>
  </si>
  <si>
    <t>TOTAL COST</t>
  </si>
  <si>
    <t>UNIT</t>
  </si>
  <si>
    <t>EQUIPMENT / OPERATOR INFORMATION</t>
  </si>
  <si>
    <t>Equip. Code #</t>
  </si>
  <si>
    <t>Operator's Name</t>
  </si>
  <si>
    <t>Yes</t>
  </si>
  <si>
    <t>No</t>
  </si>
  <si>
    <t>Equip. Rate</t>
  </si>
  <si>
    <t xml:space="preserve">Equipment Name 
</t>
  </si>
  <si>
    <t>REG / OT</t>
  </si>
  <si>
    <t>TOTAL REG HOURS</t>
  </si>
  <si>
    <t>REG TIME 
TOTAL</t>
  </si>
  <si>
    <t>TOTAL OT HOURS</t>
  </si>
  <si>
    <t>OT TOTAL</t>
  </si>
  <si>
    <t>TOTAL HOURS</t>
  </si>
  <si>
    <t>RATES / COSTS</t>
  </si>
  <si>
    <t>TOTAL HRS</t>
  </si>
  <si>
    <t>HOURLY RATE</t>
  </si>
  <si>
    <t>BENEFIT RATE</t>
  </si>
  <si>
    <t>TOTAL HOURLY</t>
  </si>
  <si>
    <t>Name</t>
  </si>
  <si>
    <t>REG</t>
  </si>
  <si>
    <t>OT1</t>
  </si>
  <si>
    <t xml:space="preserve">    </t>
  </si>
  <si>
    <t>SUMMARY OF RECORDS</t>
  </si>
  <si>
    <t>FA Equipment</t>
  </si>
  <si>
    <t>DISASTER#</t>
  </si>
  <si>
    <t>FORCE ACCOUNT LABOR RECORD</t>
  </si>
  <si>
    <t>After review of the pay policy, are EXEMPT employees eligible for OT?</t>
  </si>
  <si>
    <t>EMPLOYEE NAME / TITLE</t>
  </si>
  <si>
    <t>Title</t>
  </si>
  <si>
    <t>FORCE ACCOUNT EQUIPMENT RECORD</t>
  </si>
  <si>
    <t>OT2</t>
  </si>
  <si>
    <t>Enter OT1 Rate</t>
  </si>
  <si>
    <t>COST CODES USED (YEAR)</t>
  </si>
  <si>
    <t>DESCRIPTION OF WORK PERFORMED</t>
  </si>
  <si>
    <t>DATE PURCHASED</t>
  </si>
  <si>
    <t>QUAN.</t>
  </si>
  <si>
    <t>DATE USED</t>
  </si>
  <si>
    <t>VENDOR</t>
  </si>
  <si>
    <t>NA</t>
  </si>
  <si>
    <t>FA Straight Labor</t>
  </si>
  <si>
    <t>FA Overtime Labor</t>
  </si>
  <si>
    <t>PA ID#</t>
  </si>
  <si>
    <t>SUMMARY TYPE</t>
  </si>
  <si>
    <t xml:space="preserve">    DATES &amp; HOURS WORKED</t>
  </si>
  <si>
    <t>MATERIAL DETAILS</t>
  </si>
  <si>
    <t>CONTRACT WORK RECORD</t>
  </si>
  <si>
    <t xml:space="preserve">DATE: </t>
  </si>
  <si>
    <t>DATES WORKED</t>
  </si>
  <si>
    <t>CONTRACTOR</t>
  </si>
  <si>
    <t>BILLING/INVOICE#</t>
  </si>
  <si>
    <t>CONTRACTOR DETAILS</t>
  </si>
  <si>
    <t>Contracts</t>
  </si>
  <si>
    <t>mile</t>
  </si>
  <si>
    <t>Equipment</t>
  </si>
  <si>
    <t>Specifications</t>
  </si>
  <si>
    <t>MUTUAL AID RECORD</t>
  </si>
  <si>
    <t>GRAND TOTAL</t>
  </si>
  <si>
    <t>TOTAL LABOR COST</t>
  </si>
  <si>
    <t>MUTUAL AID ENTITY</t>
  </si>
  <si>
    <t>DATES WORKED (if applicable)</t>
  </si>
  <si>
    <t>MUTUAL AID LABOR DETAILS</t>
  </si>
  <si>
    <t>INVOICE#</t>
  </si>
  <si>
    <t>INVOICE DATE</t>
  </si>
  <si>
    <t>MUTUAL AID EQUIPMENT DETAILS</t>
  </si>
  <si>
    <t>TOTAL EQUIPMENT COSTS</t>
  </si>
  <si>
    <t>EQUIPMENT NAME (if applicable)</t>
  </si>
  <si>
    <t>LABORER NAME/TITLE/PAY TYPE      (OVERTIME/DOUBLE TIME)</t>
  </si>
  <si>
    <t>DATES OPERATED (if applicable)</t>
  </si>
  <si>
    <t>MUTUAL AID MATERIAL DETAILS</t>
  </si>
  <si>
    <t>TOTAL MATERIAL COSTS</t>
  </si>
  <si>
    <t>MATERIAL NAME/DESCRIPTION</t>
  </si>
  <si>
    <t>Unit (Hr/Mi)</t>
  </si>
  <si>
    <t>Mutual Aid Agreement</t>
  </si>
  <si>
    <t>HOURS/ MILES</t>
  </si>
  <si>
    <t>PA ID #</t>
  </si>
  <si>
    <t>TOTAL MILES</t>
  </si>
  <si>
    <t>Hr.</t>
  </si>
  <si>
    <t>Mi.</t>
  </si>
  <si>
    <t>Hours</t>
  </si>
  <si>
    <t>Miles</t>
  </si>
  <si>
    <t>HOURS/MILES USED EACH DAY</t>
  </si>
  <si>
    <t>INVOICE</t>
  </si>
  <si>
    <t>STOCK</t>
  </si>
  <si>
    <t>DATES RENTED</t>
  </si>
  <si>
    <t>RENTAL DETAILS</t>
  </si>
  <si>
    <t>Rented Equipment</t>
  </si>
  <si>
    <t>TOTAL UNITS</t>
  </si>
  <si>
    <t>ORIGIN</t>
  </si>
  <si>
    <t>RENTED EQUIPMENT RECORD</t>
  </si>
  <si>
    <t>Enter OT2 Rate</t>
  </si>
  <si>
    <t xml:space="preserve">Work Performed </t>
  </si>
  <si>
    <t xml:space="preserve">Activity Performed </t>
  </si>
  <si>
    <t xml:space="preserve">DESCRIPTION OF WORK PERFORMED </t>
  </si>
  <si>
    <t>WORK PERFORMED</t>
  </si>
  <si>
    <t xml:space="preserve">NAME/DESCRIPTION/PURPOSE OF USE </t>
  </si>
  <si>
    <t>ACTIVITY LOCATION LISTING</t>
  </si>
  <si>
    <t>STATUS OF EMPLOYEE</t>
  </si>
  <si>
    <t>USED FOR</t>
  </si>
  <si>
    <t>UNIT (if applicable)</t>
  </si>
  <si>
    <t>A</t>
  </si>
  <si>
    <t>Debris Type</t>
  </si>
  <si>
    <t>Quantity</t>
  </si>
  <si>
    <t>Units</t>
  </si>
  <si>
    <t>Labor Type</t>
  </si>
  <si>
    <t>How Quantity was Determined</t>
  </si>
  <si>
    <t>How Contract Work was Monitored</t>
  </si>
  <si>
    <t>Debris Removed From</t>
  </si>
  <si>
    <t xml:space="preserve">Location of Debris </t>
  </si>
  <si>
    <t>Address</t>
  </si>
  <si>
    <t>Latitude</t>
  </si>
  <si>
    <t>Longitude</t>
  </si>
  <si>
    <t>Was Temporary Staging Used</t>
  </si>
  <si>
    <t>Location of Tempoary Staging</t>
  </si>
  <si>
    <t>Method of Debris Reduction</t>
  </si>
  <si>
    <t>Location of Debris Reduction Site</t>
  </si>
  <si>
    <t xml:space="preserve">Additional Information </t>
  </si>
  <si>
    <t>Final Disposal Method</t>
  </si>
  <si>
    <t xml:space="preserve">Quantity </t>
  </si>
  <si>
    <t xml:space="preserve">Units </t>
  </si>
  <si>
    <t xml:space="preserve">Location of Final Disposal Site </t>
  </si>
  <si>
    <t>Latititue</t>
  </si>
  <si>
    <t>Longititude</t>
  </si>
  <si>
    <t xml:space="preserve">DAMAGE, DESCRIPTIONS, &amp; DIMENSIONS </t>
  </si>
  <si>
    <t xml:space="preserve">CATEGORY </t>
  </si>
  <si>
    <t xml:space="preserve">TEMPORARY DEBRIS STORAGE INFORMATION </t>
  </si>
  <si>
    <t xml:space="preserve">DEBRIS REDUCTION INFORMATION </t>
  </si>
  <si>
    <t>Vegetative</t>
  </si>
  <si>
    <t>Construction and Demolition</t>
  </si>
  <si>
    <t>Mud, Silt, Sand, Rocks, Boulders</t>
  </si>
  <si>
    <t>White Goods</t>
  </si>
  <si>
    <t>Vehicle and Vessel Wreckage</t>
  </si>
  <si>
    <t>Leaning Trees</t>
  </si>
  <si>
    <t>Hanging Limbs</t>
  </si>
  <si>
    <t>Stumps</t>
  </si>
  <si>
    <t>Substantially Damaged Structures</t>
  </si>
  <si>
    <t>Hazardous Waste</t>
  </si>
  <si>
    <t xml:space="preserve">Animal Carcasses </t>
  </si>
  <si>
    <t>Cubic Yards</t>
  </si>
  <si>
    <t>Tons</t>
  </si>
  <si>
    <t>Pounds</t>
  </si>
  <si>
    <t>Truck Loads</t>
  </si>
  <si>
    <t>L x W x H (ft)</t>
  </si>
  <si>
    <t>Each</t>
  </si>
  <si>
    <t>Other</t>
  </si>
  <si>
    <t>Load Tickets</t>
  </si>
  <si>
    <t>Truck Count and Estimate</t>
  </si>
  <si>
    <t>Ground Measurements</t>
  </si>
  <si>
    <t>Building and Residence Formulas</t>
  </si>
  <si>
    <t>Aerial Estimates</t>
  </si>
  <si>
    <t xml:space="preserve">Computer Models </t>
  </si>
  <si>
    <t xml:space="preserve">Observation/Monitoring </t>
  </si>
  <si>
    <t>Force Account</t>
  </si>
  <si>
    <t>Contract</t>
  </si>
  <si>
    <t>FA &amp; Contract</t>
  </si>
  <si>
    <t>Mutual Aid</t>
  </si>
  <si>
    <t xml:space="preserve">MOU </t>
  </si>
  <si>
    <t>Donated Resources</t>
  </si>
  <si>
    <t xml:space="preserve">How Debris Monitored </t>
  </si>
  <si>
    <t>Field Supervisors</t>
  </si>
  <si>
    <t>Loading Site Monitors</t>
  </si>
  <si>
    <t xml:space="preserve">Tower/Site Monitors </t>
  </si>
  <si>
    <t>N/A</t>
  </si>
  <si>
    <t xml:space="preserve">Removed From </t>
  </si>
  <si>
    <t>Right-of-Way</t>
  </si>
  <si>
    <t>Waterway</t>
  </si>
  <si>
    <t>Private Property</t>
  </si>
  <si>
    <t>Commercial Property</t>
  </si>
  <si>
    <t xml:space="preserve">Public Property </t>
  </si>
  <si>
    <t xml:space="preserve">Other </t>
  </si>
  <si>
    <t xml:space="preserve">Yes </t>
  </si>
  <si>
    <t xml:space="preserve">Temporary Staging </t>
  </si>
  <si>
    <t>Was Debris Reduced</t>
  </si>
  <si>
    <t xml:space="preserve">Chipping </t>
  </si>
  <si>
    <t xml:space="preserve">Burning </t>
  </si>
  <si>
    <t>Cut and Toss</t>
  </si>
  <si>
    <t xml:space="preserve">No Reduction </t>
  </si>
  <si>
    <t>Inch- Diameter</t>
  </si>
  <si>
    <t>Foot- Diameter</t>
  </si>
  <si>
    <t>Additional Information</t>
  </si>
  <si>
    <t>Single Family Residence Formula: L x W x Number of Stories x .2 x Vegetative Cover Multiple= CY</t>
  </si>
  <si>
    <t>Vegetative Cover Multipliers: 
Light= 1.1
Medium= 1.3
Heavy= 1.5</t>
  </si>
  <si>
    <t>Typical Single-Wide Mobile Home (290 CY)</t>
  </si>
  <si>
    <t>Typical Double-Wide Mobile Home (450 CY)</t>
  </si>
  <si>
    <t>Typical Personal Property Placed on Public ROW:
Slab on Grade= 25-30 CY
Home w/Basement= 45-50 CY</t>
  </si>
  <si>
    <t>Acre Conversion: (43,560 SF x Height) / 27= CY</t>
  </si>
  <si>
    <t>Downed Trees</t>
  </si>
  <si>
    <t>Permit # to Perform Work</t>
  </si>
  <si>
    <t>Permit # to Stage Debris</t>
  </si>
  <si>
    <t xml:space="preserve">Permit # to Burn Debris </t>
  </si>
  <si>
    <t xml:space="preserve">Conversion Factors:
1 ton C&amp;D = 2 CY
1 ton Mixed Debris = 4 CY
1 ton Vegetative Debris = 4-6 CY </t>
  </si>
  <si>
    <t>Acre</t>
  </si>
  <si>
    <t>Was any Debris Recycled</t>
  </si>
  <si>
    <t>General Building Formula: ( Lx W x H x .33) / 27= CY</t>
  </si>
  <si>
    <t>Permit # for Final Disposal</t>
  </si>
  <si>
    <t xml:space="preserve">Houses </t>
  </si>
  <si>
    <t>Debris Temporarily Staged</t>
  </si>
  <si>
    <t xml:space="preserve">Debris Reduced </t>
  </si>
  <si>
    <t xml:space="preserve">Debris Recycled </t>
  </si>
  <si>
    <t xml:space="preserve">Debris Disposal </t>
  </si>
  <si>
    <t>FINAL DISPOSAL INFORMATION</t>
  </si>
  <si>
    <t>Full Time</t>
  </si>
  <si>
    <t>Part Time</t>
  </si>
  <si>
    <t>Temporary</t>
  </si>
  <si>
    <t>Total Quanity        (CY)</t>
  </si>
  <si>
    <t>Additional Measurements (If Applicable)</t>
  </si>
  <si>
    <t>Total Units</t>
  </si>
  <si>
    <t>TOTAL DEBRIS    (CY)</t>
  </si>
  <si>
    <t>TOTAL    COST</t>
  </si>
  <si>
    <t xml:space="preserve">Additional Units </t>
  </si>
  <si>
    <t>Houses</t>
  </si>
  <si>
    <t>Length (ft)</t>
  </si>
  <si>
    <t>Width (ft)</t>
  </si>
  <si>
    <t>Height (ft)</t>
  </si>
  <si>
    <t xml:space="preserve">USACE Debris Estimation Formula: Q = (H x C x V x B x S)
    H= Number of Households: (P/3) Population of affected area divided by 3 persons per household
C= Storm Category Fact in Cubic Yards
V= Vegetation Characteristic multiplier 
B= Commercial/Business/Industrial multiplier
S= Storm Precipitation Characteristic multiplier </t>
  </si>
  <si>
    <t>Tree Calculator: 
3"- 5" Trees = # of trees x 0.33 CY
6" Trees = # of trees x 1.51 CY
8" Trees = # of trees x 2.69 CY
12" Trees = # of trees x 6.05 CY
16" Trees = # of trees x 10.75 CY
24" - 30" Trees = # of trees x 24.19 CY
32" - 36" Trees = # of trees x 36 CY
48" - 54" Trees = # of trees x 68 CY</t>
  </si>
  <si>
    <t>Additional Comments</t>
  </si>
  <si>
    <t xml:space="preserve">Material Units </t>
  </si>
  <si>
    <t xml:space="preserve">Tons </t>
  </si>
  <si>
    <t>Kilo</t>
  </si>
  <si>
    <t>Ounce</t>
  </si>
  <si>
    <t>Gallon</t>
  </si>
  <si>
    <t xml:space="preserve">Liter </t>
  </si>
  <si>
    <t>Linear Foot</t>
  </si>
  <si>
    <t>Square Foot</t>
  </si>
  <si>
    <t>Cubic Yard</t>
  </si>
  <si>
    <t>Per Hour</t>
  </si>
  <si>
    <t>Truck Load</t>
  </si>
  <si>
    <t xml:space="preserve">Contaminated Debris </t>
  </si>
  <si>
    <t>Drainage Structure</t>
  </si>
  <si>
    <t xml:space="preserve">Lump Sum </t>
  </si>
  <si>
    <t xml:space="preserve">SOFT COSTS </t>
  </si>
  <si>
    <t xml:space="preserve">Soft costs are those not considered as direct construction costs but necessary to complete the project. These costs include architectural and engineering costs, project management, financing, legal fees, permits, studies, designs, surveys, or other pre-/post-construction expenses. </t>
  </si>
  <si>
    <t>SOFT COST DETAILS</t>
  </si>
  <si>
    <t>SOFT COST TYPE</t>
  </si>
  <si>
    <t>DATE OF WORK</t>
  </si>
  <si>
    <t>WORK PERFORMED BY</t>
  </si>
  <si>
    <t xml:space="preserve">CONTRACT LABOR </t>
  </si>
  <si>
    <t xml:space="preserve">FORCE ACCOUNT OR OTHER LABOR </t>
  </si>
  <si>
    <t>DESCRIPTION OF WORK</t>
  </si>
  <si>
    <t>BILLING / INVOICE #</t>
  </si>
  <si>
    <t xml:space="preserve">COST </t>
  </si>
  <si>
    <t xml:space="preserve">NAME </t>
  </si>
  <si>
    <t># OF HOURS</t>
  </si>
  <si>
    <t xml:space="preserve">Engineering </t>
  </si>
  <si>
    <t>Force Account 
(Your own employees)</t>
  </si>
  <si>
    <t xml:space="preserve">Architectural </t>
  </si>
  <si>
    <t>Project Management</t>
  </si>
  <si>
    <t>Force Account &amp; Contract</t>
  </si>
  <si>
    <t>Financing</t>
  </si>
  <si>
    <t>Legal Fee</t>
  </si>
  <si>
    <t xml:space="preserve">MOU 
- Memorandum of Understanding </t>
  </si>
  <si>
    <t>Permit</t>
  </si>
  <si>
    <t>Study</t>
  </si>
  <si>
    <t>Design</t>
  </si>
  <si>
    <t>Survey</t>
  </si>
  <si>
    <t xml:space="preserve">INSURANCE PROCEEDS / DUPLICATION OF BENEFITS FROM OTHER SOURCES </t>
  </si>
  <si>
    <t xml:space="preserve">If the applicant receives funding from another source for the same work that FEMA funded, FEMA reduces the eligible cost to prevent a duplication of benefits. Other sources of benefits include insurance proceeds, non-federal grants, cash donations, third-party liability, or any other federal awards. </t>
  </si>
  <si>
    <t>INSURANCE / DUPLICATED BENEFITS DETAILS</t>
  </si>
  <si>
    <t>DUPLICATED BENEFIT TYPE</t>
  </si>
  <si>
    <t>PROVIDER / ORGANIZATION</t>
  </si>
  <si>
    <t>CLAIM / AWARD / INVOICE #</t>
  </si>
  <si>
    <t>Insurance Proceeds</t>
  </si>
  <si>
    <t>Non-Federal Grant</t>
  </si>
  <si>
    <t>Cash Donation</t>
  </si>
  <si>
    <t>Third-Party Liability</t>
  </si>
  <si>
    <t>Other Federal Award</t>
  </si>
  <si>
    <t xml:space="preserve">Other  </t>
  </si>
  <si>
    <t>EQUIPMENT DETAILS</t>
  </si>
  <si>
    <t>EQUIPMENT NAME</t>
  </si>
  <si>
    <t>VIN /SERIAL / MODEL #</t>
  </si>
  <si>
    <t>FEMA EQUIPMENT CODE #</t>
  </si>
  <si>
    <t>PRICE AT PURCHASE</t>
  </si>
  <si>
    <t>DEPRECIATION (IF LISTED IN FEMA EQUIPMENT RATES)</t>
  </si>
  <si>
    <t>HOURS / MILES USED</t>
  </si>
  <si>
    <t>EQUIPMENT RATE</t>
  </si>
  <si>
    <t xml:space="preserve">Soft Costs </t>
  </si>
  <si>
    <t>Insurance Proceeds / Duplicated Benefits</t>
  </si>
  <si>
    <t>PROJECT DETAILS</t>
  </si>
  <si>
    <t>DI NUMBER</t>
  </si>
  <si>
    <t xml:space="preserve">Revenue from Recycling </t>
  </si>
  <si>
    <t xml:space="preserve">Recycling Information </t>
  </si>
  <si>
    <t>Revenue from Recycled Material</t>
  </si>
  <si>
    <t>DAMAGE / FACILITY NAME ASSOCIATED WITH WORK PERFORMED</t>
  </si>
  <si>
    <t xml:space="preserve">Private Road </t>
  </si>
  <si>
    <t>Damage / Facility Name</t>
  </si>
  <si>
    <t>Damage Inventory (DI) Number Associated w/ Activity Performed</t>
  </si>
  <si>
    <t>DAMAGE/FACILITY NAME</t>
  </si>
  <si>
    <t>DAMAGE INVENTORY (DI) NAME</t>
  </si>
  <si>
    <t>DAMAGE / FACILITY NAME</t>
  </si>
  <si>
    <t xml:space="preserve">UNIT </t>
  </si>
  <si>
    <t xml:space="preserve">Miles </t>
  </si>
  <si>
    <t xml:space="preserve">DAMAGE / FACILITY NAME </t>
  </si>
  <si>
    <t xml:space="preserve">DI Number </t>
  </si>
  <si>
    <t>Labor</t>
  </si>
  <si>
    <t xml:space="preserve">Equipment </t>
  </si>
  <si>
    <t>Material</t>
  </si>
  <si>
    <t>Soft Costs</t>
  </si>
  <si>
    <t xml:space="preserve">Insurance / Duplicated Benefits </t>
  </si>
  <si>
    <t xml:space="preserve">Total Cost for Damage Inventory Line Item </t>
  </si>
  <si>
    <t>Total Project Cost</t>
  </si>
  <si>
    <t xml:space="preserve">Costs </t>
  </si>
  <si>
    <t xml:space="preserve">AMOUNT RECEIVED </t>
  </si>
  <si>
    <t>CURRENT ESTIMATED OR ACTUAL FAIR MARKET VALUE AMOUNT (IF NOT LISTED IN FEMA EQUIPMENT RATES)</t>
  </si>
  <si>
    <t>PURCHASED EQUIPMENT</t>
  </si>
  <si>
    <t>Purchased Equipment</t>
  </si>
  <si>
    <t>FA Materials, Supplies, Meals, and Incidentals</t>
  </si>
  <si>
    <t>FORCE ACCOUNT MATERIALS, SUPPLIES, MEALS, AND INCIDENTAL COSTS</t>
  </si>
  <si>
    <t xml:space="preserve">Equipment is defined as any tangible personal property purchased used to complete work on eligible damaged facilities, including information technology systems. For any equipment having a useful life of more than 1 year, whose fair market value equals or exceeds $5,000, and is no longer needed for response or recovery from the incident or any other federally funded programs or projects, it must include a reduction for depreciation. This can be done by calculating the depreciation based on FEMA equipment rates or by providing the estimated or actual fair market value based on current market rates. </t>
  </si>
  <si>
    <t>Square Yard</t>
  </si>
  <si>
    <r>
      <rPr>
        <b/>
        <sz val="11"/>
        <color rgb="FFFFFFFF"/>
        <rFont val="Calibri"/>
        <family val="2"/>
      </rPr>
      <t>Cost Code</t>
    </r>
  </si>
  <si>
    <r>
      <rPr>
        <b/>
        <sz val="11"/>
        <color rgb="FFFFFFFF"/>
        <rFont val="Calibri"/>
        <family val="2"/>
      </rPr>
      <t>Equipment</t>
    </r>
  </si>
  <si>
    <r>
      <rPr>
        <b/>
        <sz val="11"/>
        <color rgb="FFFFFFFF"/>
        <rFont val="Calibri"/>
        <family val="2"/>
      </rPr>
      <t>Specifications</t>
    </r>
  </si>
  <si>
    <r>
      <rPr>
        <b/>
        <sz val="11"/>
        <color rgb="FFFFFFFF"/>
        <rFont val="Calibri"/>
        <family val="2"/>
      </rPr>
      <t>Capacity or Size</t>
    </r>
  </si>
  <si>
    <r>
      <rPr>
        <b/>
        <sz val="11"/>
        <color rgb="FFFFFFFF"/>
        <rFont val="Calibri"/>
        <family val="2"/>
      </rPr>
      <t>HP</t>
    </r>
  </si>
  <si>
    <r>
      <rPr>
        <b/>
        <sz val="11"/>
        <color rgb="FFFFFFFF"/>
        <rFont val="Calibri"/>
        <family val="2"/>
      </rPr>
      <t>Notes</t>
    </r>
  </si>
  <si>
    <r>
      <rPr>
        <b/>
        <sz val="11"/>
        <color rgb="FFFFFFFF"/>
        <rFont val="Calibri"/>
        <family val="2"/>
      </rPr>
      <t>Unit</t>
    </r>
  </si>
  <si>
    <r>
      <rPr>
        <b/>
        <sz val="11"/>
        <color rgb="FFFFFFFF"/>
        <rFont val="Calibri"/>
        <family val="2"/>
      </rPr>
      <t>2021 Rate</t>
    </r>
  </si>
  <si>
    <r>
      <rPr>
        <b/>
        <sz val="10"/>
        <color rgb="FF000000"/>
        <rFont val="Times New Roman"/>
        <family val="1"/>
      </rPr>
      <t xml:space="preserve">FEMA’s SCHEDULE OF EQUIPMENT RATES
FEDERAL EMERGENCY MANAGEMENT AGENCY
DEPARTMENT OF HOMELAND SECURITY
RECOVERY DIRECTORATE PUBLIC ASSISTANCE DIVISION WASHINGTON, DC 20472
</t>
    </r>
    <r>
      <rPr>
        <sz val="10"/>
        <color rgb="FF000000"/>
        <rFont val="Times New Roman"/>
        <family val="1"/>
      </rPr>
      <t xml:space="preserve">The rates on this Schedule of Equipment Rates are for applicant owned equipment in good mechanical condition, complete with all required attachments. Each rate covers all costs eligible under the Robert T. Stafford Disaster Relief and Emergency Assistance Act, 42 U.S.C. § 5121, et seq., for ownership and operation of equipment, including depreciation, overhead, all maintenance, field repairs, fuel, lubricants, tires, OSHA equipment and other costs incidental to operation. are not eligible. Standby equipment costs , Equipment must be in actual operation performing eligible work in order for reimbursement to be eligible. LABOR COSTS OF OPERATOR ARE NOT INCLUDED in the rates and should be approved separately from equipment costs. Information regarding the use of the Schedule is contained in 44 CFR § 206.228 Allowable Costs. Rates for equipment not listed will be furnished by FEMA upon request. Any appeals shall be in accordance with 44 CFR § 206.206 Appeals. THESE RATES ARE APPLICABLE TO MAJOR DISASTERS AND EMERGENCIES DECLARED BY THE PRESIDENT ON OR AFTER SEPTEMBER 15, 2021.
</t>
    </r>
    <r>
      <rPr>
        <sz val="10"/>
        <rFont val="Arial"/>
        <family val="2"/>
      </rPr>
      <t xml:space="preserve">
</t>
    </r>
  </si>
  <si>
    <t xml:space="preserve">Personal Vehicle </t>
  </si>
  <si>
    <t xml:space="preserve">For claiming milage driving personal vehicle </t>
  </si>
  <si>
    <r>
      <rPr>
        <sz val="11"/>
        <rFont val="Calibri"/>
        <family val="2"/>
      </rPr>
      <t>Air Compressor</t>
    </r>
  </si>
  <si>
    <r>
      <rPr>
        <sz val="11"/>
        <rFont val="Calibri"/>
        <family val="2"/>
      </rPr>
      <t>Air Delivery</t>
    </r>
  </si>
  <si>
    <r>
      <rPr>
        <sz val="11"/>
        <rFont val="Calibri"/>
        <family val="2"/>
      </rPr>
      <t>41 CFM</t>
    </r>
  </si>
  <si>
    <r>
      <rPr>
        <sz val="11"/>
        <rFont val="Calibri"/>
        <family val="2"/>
      </rPr>
      <t>to 10</t>
    </r>
  </si>
  <si>
    <r>
      <rPr>
        <sz val="11"/>
        <rFont val="Calibri"/>
        <family val="2"/>
      </rPr>
      <t>Hoses included.</t>
    </r>
  </si>
  <si>
    <r>
      <rPr>
        <sz val="11"/>
        <rFont val="Calibri"/>
        <family val="2"/>
      </rPr>
      <t>hour</t>
    </r>
  </si>
  <si>
    <r>
      <rPr>
        <sz val="11"/>
        <rFont val="Calibri"/>
        <family val="2"/>
      </rPr>
      <t>103 CFM</t>
    </r>
  </si>
  <si>
    <r>
      <rPr>
        <sz val="11"/>
        <rFont val="Calibri"/>
        <family val="2"/>
      </rPr>
      <t>to 30</t>
    </r>
  </si>
  <si>
    <r>
      <rPr>
        <sz val="11"/>
        <rFont val="Calibri"/>
        <family val="2"/>
      </rPr>
      <t>130 CFM</t>
    </r>
  </si>
  <si>
    <r>
      <rPr>
        <sz val="11"/>
        <rFont val="Calibri"/>
        <family val="2"/>
      </rPr>
      <t>to 50</t>
    </r>
  </si>
  <si>
    <r>
      <rPr>
        <sz val="11"/>
        <rFont val="Calibri"/>
        <family val="2"/>
      </rPr>
      <t>175 CFM</t>
    </r>
  </si>
  <si>
    <r>
      <rPr>
        <sz val="11"/>
        <rFont val="Calibri"/>
        <family val="2"/>
      </rPr>
      <t>to 90</t>
    </r>
  </si>
  <si>
    <r>
      <rPr>
        <sz val="11"/>
        <rFont val="Calibri"/>
        <family val="2"/>
      </rPr>
      <t>400 CFM</t>
    </r>
  </si>
  <si>
    <r>
      <rPr>
        <sz val="11"/>
        <rFont val="Calibri"/>
        <family val="2"/>
      </rPr>
      <t>to 145</t>
    </r>
  </si>
  <si>
    <r>
      <rPr>
        <sz val="11"/>
        <rFont val="Calibri"/>
        <family val="2"/>
      </rPr>
      <t>575 CFM</t>
    </r>
  </si>
  <si>
    <r>
      <rPr>
        <sz val="11"/>
        <rFont val="Calibri"/>
        <family val="2"/>
      </rPr>
      <t>to 230</t>
    </r>
  </si>
  <si>
    <r>
      <rPr>
        <sz val="11"/>
        <rFont val="Calibri"/>
        <family val="2"/>
      </rPr>
      <t>1100 CFM</t>
    </r>
  </si>
  <si>
    <r>
      <rPr>
        <sz val="11"/>
        <rFont val="Calibri"/>
        <family val="2"/>
      </rPr>
      <t>to 355</t>
    </r>
  </si>
  <si>
    <r>
      <rPr>
        <sz val="11"/>
        <rFont val="Calibri"/>
        <family val="2"/>
      </rPr>
      <t>1600 CFM</t>
    </r>
  </si>
  <si>
    <r>
      <rPr>
        <sz val="11"/>
        <rFont val="Calibri"/>
        <family val="2"/>
      </rPr>
      <t>to 500</t>
    </r>
  </si>
  <si>
    <r>
      <rPr>
        <sz val="11"/>
        <rFont val="Calibri"/>
        <family val="2"/>
      </rPr>
      <t>Ambulance</t>
    </r>
  </si>
  <si>
    <r>
      <rPr>
        <sz val="11"/>
        <rFont val="Calibri"/>
        <family val="2"/>
      </rPr>
      <t>to 150</t>
    </r>
  </si>
  <si>
    <r>
      <rPr>
        <sz val="11"/>
        <rFont val="Calibri"/>
        <family val="2"/>
      </rPr>
      <t>to 210</t>
    </r>
  </si>
  <si>
    <r>
      <rPr>
        <sz val="11"/>
        <rFont val="Calibri"/>
        <family val="2"/>
      </rPr>
      <t>Board, Arrow</t>
    </r>
  </si>
  <si>
    <r>
      <rPr>
        <sz val="11"/>
        <rFont val="Calibri"/>
        <family val="2"/>
      </rPr>
      <t>to 8</t>
    </r>
  </si>
  <si>
    <r>
      <rPr>
        <sz val="11"/>
        <rFont val="Calibri"/>
        <family val="2"/>
      </rPr>
      <t>Trailer Mounted.</t>
    </r>
  </si>
  <si>
    <r>
      <rPr>
        <sz val="11"/>
        <rFont val="Calibri"/>
        <family val="2"/>
      </rPr>
      <t xml:space="preserve">Gasoline Powered
</t>
    </r>
    <r>
      <rPr>
        <sz val="11"/>
        <rFont val="Calibri"/>
        <family val="2"/>
      </rPr>
      <t>Message Board,</t>
    </r>
  </si>
  <si>
    <r>
      <rPr>
        <sz val="11"/>
        <rFont val="Calibri"/>
        <family val="2"/>
      </rPr>
      <t>to 5</t>
    </r>
  </si>
  <si>
    <r>
      <rPr>
        <sz val="11"/>
        <rFont val="Calibri"/>
        <family val="2"/>
      </rPr>
      <t>Solar Powered Arrow/Message Board</t>
    </r>
  </si>
  <si>
    <r>
      <rPr>
        <sz val="11"/>
        <rFont val="Calibri"/>
        <family val="2"/>
      </rPr>
      <t xml:space="preserve">SMC 5000 Mast-
</t>
    </r>
    <r>
      <rPr>
        <sz val="11"/>
        <rFont val="Calibri"/>
        <family val="2"/>
      </rPr>
      <t>Mini</t>
    </r>
  </si>
  <si>
    <r>
      <rPr>
        <sz val="11"/>
        <rFont val="Calibri"/>
        <family val="2"/>
      </rPr>
      <t>Mini Matrix Board, Smaller 3' x 6' Display</t>
    </r>
  </si>
  <si>
    <r>
      <rPr>
        <sz val="11"/>
        <rFont val="Calibri"/>
        <family val="2"/>
      </rPr>
      <t xml:space="preserve">Solar Powered Message
</t>
    </r>
    <r>
      <rPr>
        <sz val="11"/>
        <rFont val="Calibri"/>
        <family val="2"/>
      </rPr>
      <t>Board</t>
    </r>
  </si>
  <si>
    <r>
      <rPr>
        <sz val="11"/>
        <rFont val="Calibri"/>
        <family val="2"/>
      </rPr>
      <t>PCMS-1500</t>
    </r>
  </si>
  <si>
    <r>
      <rPr>
        <sz val="11"/>
        <rFont val="Calibri"/>
        <family val="2"/>
      </rPr>
      <t xml:space="preserve">Full Matrix Board,
</t>
    </r>
    <r>
      <rPr>
        <sz val="11"/>
        <rFont val="Calibri"/>
        <family val="2"/>
      </rPr>
      <t>Display</t>
    </r>
  </si>
  <si>
    <r>
      <rPr>
        <sz val="11"/>
        <rFont val="Calibri"/>
        <family val="2"/>
      </rPr>
      <t>Auger, Portable</t>
    </r>
  </si>
  <si>
    <r>
      <rPr>
        <sz val="11"/>
        <rFont val="Calibri"/>
        <family val="2"/>
      </rPr>
      <t>Hole Diameter</t>
    </r>
  </si>
  <si>
    <r>
      <rPr>
        <sz val="11"/>
        <rFont val="Calibri"/>
        <family val="2"/>
      </rPr>
      <t>16 In</t>
    </r>
  </si>
  <si>
    <r>
      <rPr>
        <sz val="11"/>
        <rFont val="Calibri"/>
        <family val="2"/>
      </rPr>
      <t>to 6</t>
    </r>
  </si>
  <si>
    <r>
      <rPr>
        <sz val="11"/>
        <rFont val="Calibri"/>
        <family val="2"/>
      </rPr>
      <t>18 In</t>
    </r>
  </si>
  <si>
    <r>
      <rPr>
        <sz val="11"/>
        <rFont val="Calibri"/>
        <family val="2"/>
      </rPr>
      <t>to 13</t>
    </r>
  </si>
  <si>
    <r>
      <rPr>
        <sz val="11"/>
        <rFont val="Calibri"/>
        <family val="2"/>
      </rPr>
      <t>Auger, Tractor Mounted</t>
    </r>
  </si>
  <si>
    <r>
      <rPr>
        <sz val="11"/>
        <rFont val="Calibri"/>
        <family val="2"/>
      </rPr>
      <t xml:space="preserve">Max. Auger
</t>
    </r>
    <r>
      <rPr>
        <sz val="11"/>
        <rFont val="Calibri"/>
        <family val="2"/>
      </rPr>
      <t>Diameter</t>
    </r>
  </si>
  <si>
    <r>
      <rPr>
        <sz val="11"/>
        <rFont val="Calibri"/>
        <family val="2"/>
      </rPr>
      <t>36 In</t>
    </r>
  </si>
  <si>
    <r>
      <rPr>
        <sz val="11"/>
        <rFont val="Calibri"/>
        <family val="2"/>
      </rPr>
      <t xml:space="preserve">Includes digger, boom &amp;
</t>
    </r>
    <r>
      <rPr>
        <sz val="11"/>
        <rFont val="Calibri"/>
        <family val="2"/>
      </rPr>
      <t>mounting hardware</t>
    </r>
  </si>
  <si>
    <r>
      <rPr>
        <sz val="11"/>
        <rFont val="Calibri"/>
        <family val="2"/>
      </rPr>
      <t>Auger, Truck Mounted</t>
    </r>
  </si>
  <si>
    <r>
      <rPr>
        <sz val="11"/>
        <rFont val="Calibri"/>
        <family val="2"/>
      </rPr>
      <t>Max. Auger Size</t>
    </r>
  </si>
  <si>
    <r>
      <rPr>
        <sz val="11"/>
        <rFont val="Calibri"/>
        <family val="2"/>
      </rPr>
      <t>24 In</t>
    </r>
  </si>
  <si>
    <r>
      <rPr>
        <sz val="11"/>
        <rFont val="Calibri"/>
        <family val="2"/>
      </rPr>
      <t>to 100</t>
    </r>
  </si>
  <si>
    <r>
      <rPr>
        <sz val="11"/>
        <rFont val="Calibri"/>
        <family val="2"/>
      </rPr>
      <t xml:space="preserve">Includes digger, boom &amp;
</t>
    </r>
    <r>
      <rPr>
        <sz val="11"/>
        <rFont val="Calibri"/>
        <family val="2"/>
      </rPr>
      <t>mounting hardware and Tractor rate.</t>
    </r>
  </si>
  <si>
    <r>
      <rPr>
        <sz val="11"/>
        <rFont val="Calibri"/>
        <family val="2"/>
      </rPr>
      <t xml:space="preserve">Hydraulic Sign Post
</t>
    </r>
    <r>
      <rPr>
        <sz val="11"/>
        <rFont val="Calibri"/>
        <family val="2"/>
      </rPr>
      <t>Driver</t>
    </r>
  </si>
  <si>
    <r>
      <rPr>
        <sz val="11"/>
        <rFont val="Calibri"/>
        <family val="2"/>
      </rPr>
      <t xml:space="preserve">Greenlee; HPD-
</t>
    </r>
    <r>
      <rPr>
        <sz val="11"/>
        <rFont val="Calibri"/>
        <family val="2"/>
      </rPr>
      <t>HV-U</t>
    </r>
  </si>
  <si>
    <r>
      <rPr>
        <sz val="11"/>
        <rFont val="Calibri"/>
        <family val="2"/>
      </rPr>
      <t xml:space="preserve">W/ 13 Hp power unit,
</t>
    </r>
    <r>
      <rPr>
        <sz val="11"/>
        <rFont val="Calibri"/>
        <family val="2"/>
      </rPr>
      <t>2ksi preasure</t>
    </r>
  </si>
  <si>
    <r>
      <rPr>
        <sz val="11"/>
        <rFont val="Calibri"/>
        <family val="2"/>
      </rPr>
      <t>w/Double Hose Assembly</t>
    </r>
  </si>
  <si>
    <r>
      <rPr>
        <sz val="11"/>
        <rFont val="Calibri"/>
        <family val="2"/>
      </rPr>
      <t>8064-1</t>
    </r>
  </si>
  <si>
    <r>
      <rPr>
        <sz val="11"/>
        <rFont val="Calibri"/>
        <family val="2"/>
      </rPr>
      <t>Drophammar (D)</t>
    </r>
  </si>
  <si>
    <r>
      <rPr>
        <sz val="11"/>
        <rFont val="Calibri"/>
        <family val="2"/>
      </rPr>
      <t>8" x 8" x 10"'</t>
    </r>
  </si>
  <si>
    <r>
      <rPr>
        <sz val="11"/>
        <rFont val="Calibri"/>
        <family val="2"/>
      </rPr>
      <t>Guard Rail Post</t>
    </r>
  </si>
  <si>
    <r>
      <rPr>
        <sz val="11"/>
        <rFont val="Calibri"/>
        <family val="2"/>
      </rPr>
      <t>Auger</t>
    </r>
  </si>
  <si>
    <r>
      <rPr>
        <sz val="11"/>
        <rFont val="Calibri"/>
        <family val="2"/>
      </rPr>
      <t>Horizontal Directional Boring Machine</t>
    </r>
  </si>
  <si>
    <r>
      <rPr>
        <sz val="11"/>
        <rFont val="Calibri"/>
        <family val="2"/>
      </rPr>
      <t>250 X 100</t>
    </r>
  </si>
  <si>
    <r>
      <rPr>
        <sz val="11"/>
        <rFont val="Calibri"/>
        <family val="2"/>
      </rPr>
      <t>DD-140B YR-2003</t>
    </r>
  </si>
  <si>
    <r>
      <rPr>
        <sz val="11"/>
        <rFont val="Calibri"/>
        <family val="2"/>
      </rPr>
      <t>50 X 100</t>
    </r>
  </si>
  <si>
    <r>
      <rPr>
        <sz val="11"/>
        <rFont val="Calibri"/>
        <family val="2"/>
      </rPr>
      <t>Average to 7,000 lbs</t>
    </r>
  </si>
  <si>
    <r>
      <rPr>
        <sz val="11"/>
        <rFont val="Calibri"/>
        <family val="2"/>
      </rPr>
      <t>Auger, Directional Boring Machine</t>
    </r>
  </si>
  <si>
    <r>
      <rPr>
        <sz val="11"/>
        <rFont val="Calibri"/>
        <family val="2"/>
      </rPr>
      <t>7,000 - 10,000 lbs</t>
    </r>
  </si>
  <si>
    <r>
      <rPr>
        <sz val="11"/>
        <rFont val="Calibri"/>
        <family val="2"/>
      </rPr>
      <t>JT920L (2013)</t>
    </r>
  </si>
  <si>
    <r>
      <rPr>
        <sz val="11"/>
        <rFont val="Calibri"/>
        <family val="2"/>
      </rPr>
      <t>8067-1</t>
    </r>
  </si>
  <si>
    <r>
      <rPr>
        <sz val="11"/>
        <rFont val="Calibri"/>
        <family val="2"/>
      </rPr>
      <t>Directional Boring Machine</t>
    </r>
  </si>
  <si>
    <r>
      <rPr>
        <sz val="11"/>
        <rFont val="Calibri"/>
        <family val="2"/>
      </rPr>
      <t xml:space="preserve">Vermeer
</t>
    </r>
    <r>
      <rPr>
        <sz val="11"/>
        <rFont val="Calibri"/>
        <family val="2"/>
      </rPr>
      <t>D24X40A (disc. 2001)</t>
    </r>
  </si>
  <si>
    <r>
      <rPr>
        <sz val="11"/>
        <rFont val="Calibri"/>
        <family val="2"/>
      </rPr>
      <t>Spindle Torque 4000 ft/lb</t>
    </r>
  </si>
  <si>
    <r>
      <rPr>
        <sz val="11"/>
        <rFont val="Calibri"/>
        <family val="2"/>
      </rPr>
      <t>Bush Hog</t>
    </r>
  </si>
  <si>
    <r>
      <rPr>
        <sz val="11"/>
        <rFont val="Calibri"/>
        <family val="2"/>
      </rPr>
      <t xml:space="preserve">Bush Hog - Model
</t>
    </r>
    <r>
      <rPr>
        <sz val="11"/>
        <rFont val="Calibri"/>
        <family val="2"/>
      </rPr>
      <t>326</t>
    </r>
  </si>
  <si>
    <r>
      <rPr>
        <sz val="11"/>
        <rFont val="Calibri"/>
        <family val="2"/>
      </rPr>
      <t xml:space="preserve">Single Spindle Rotary
</t>
    </r>
    <r>
      <rPr>
        <sz val="11"/>
        <rFont val="Calibri"/>
        <family val="2"/>
      </rPr>
      <t>Cutters</t>
    </r>
  </si>
  <si>
    <r>
      <rPr>
        <sz val="11"/>
        <rFont val="Calibri"/>
        <family val="2"/>
      </rPr>
      <t>8068-1</t>
    </r>
  </si>
  <si>
    <r>
      <rPr>
        <sz val="11"/>
        <rFont val="Calibri"/>
        <family val="2"/>
      </rPr>
      <t xml:space="preserve">Bush Hog - Model
</t>
    </r>
    <r>
      <rPr>
        <sz val="11"/>
        <rFont val="Calibri"/>
        <family val="2"/>
      </rPr>
      <t>3210</t>
    </r>
  </si>
  <si>
    <r>
      <rPr>
        <sz val="11"/>
        <rFont val="Calibri"/>
        <family val="2"/>
      </rPr>
      <t xml:space="preserve">Lift, Pull, Semi-Mount
</t>
    </r>
    <r>
      <rPr>
        <sz val="11"/>
        <rFont val="Calibri"/>
        <family val="2"/>
      </rPr>
      <t>&amp; Offset Model</t>
    </r>
  </si>
  <si>
    <r>
      <rPr>
        <sz val="11"/>
        <rFont val="Calibri"/>
        <family val="2"/>
      </rPr>
      <t>8068-2</t>
    </r>
  </si>
  <si>
    <r>
      <rPr>
        <sz val="11"/>
        <rFont val="Calibri"/>
        <family val="2"/>
      </rPr>
      <t xml:space="preserve">Bush Hog - Model
</t>
    </r>
    <r>
      <rPr>
        <sz val="11"/>
        <rFont val="Calibri"/>
        <family val="2"/>
      </rPr>
      <t>2815</t>
    </r>
  </si>
  <si>
    <r>
      <rPr>
        <sz val="11"/>
        <rFont val="Calibri"/>
        <family val="2"/>
      </rPr>
      <t xml:space="preserve">Flex Wing Rotary
</t>
    </r>
    <r>
      <rPr>
        <sz val="11"/>
        <rFont val="Calibri"/>
        <family val="2"/>
      </rPr>
      <t>Cutters</t>
    </r>
  </si>
  <si>
    <r>
      <rPr>
        <sz val="11"/>
        <rFont val="Calibri"/>
        <family val="2"/>
      </rPr>
      <t>Automobile</t>
    </r>
  </si>
  <si>
    <r>
      <rPr>
        <sz val="11"/>
        <rFont val="Calibri"/>
        <family val="2"/>
      </rPr>
      <t>to 130</t>
    </r>
  </si>
  <si>
    <r>
      <rPr>
        <sz val="11"/>
        <rFont val="Calibri"/>
        <family val="2"/>
      </rPr>
      <t>Transporting people.</t>
    </r>
  </si>
  <si>
    <r>
      <rPr>
        <sz val="11"/>
        <rFont val="Calibri"/>
        <family val="2"/>
      </rPr>
      <t>mile</t>
    </r>
  </si>
  <si>
    <r>
      <rPr>
        <sz val="11"/>
        <rFont val="Calibri"/>
        <family val="2"/>
      </rPr>
      <t>Transporting cargo.</t>
    </r>
  </si>
  <si>
    <r>
      <rPr>
        <sz val="11"/>
        <rFont val="Calibri"/>
        <family val="2"/>
      </rPr>
      <t>Automobile, Police</t>
    </r>
  </si>
  <si>
    <r>
      <rPr>
        <sz val="11"/>
        <rFont val="Calibri"/>
        <family val="2"/>
      </rPr>
      <t>to 250</t>
    </r>
  </si>
  <si>
    <r>
      <rPr>
        <sz val="11"/>
        <rFont val="Calibri"/>
        <family val="2"/>
      </rPr>
      <t>Patrolling.</t>
    </r>
  </si>
  <si>
    <r>
      <rPr>
        <sz val="11"/>
        <rFont val="Calibri"/>
        <family val="2"/>
      </rPr>
      <t xml:space="preserve">Stationary with engine
</t>
    </r>
    <r>
      <rPr>
        <sz val="11"/>
        <rFont val="Calibri"/>
        <family val="2"/>
      </rPr>
      <t>running.</t>
    </r>
  </si>
  <si>
    <r>
      <rPr>
        <sz val="11"/>
        <rFont val="Calibri"/>
        <family val="2"/>
      </rPr>
      <t>Ford Explorer</t>
    </r>
  </si>
  <si>
    <r>
      <rPr>
        <sz val="11"/>
        <rFont val="Calibri"/>
        <family val="2"/>
      </rPr>
      <t>Motorcycle, Police</t>
    </r>
  </si>
  <si>
    <r>
      <rPr>
        <sz val="11"/>
        <rFont val="Calibri"/>
        <family val="2"/>
      </rPr>
      <t xml:space="preserve">Automibile - Chevy
</t>
    </r>
    <r>
      <rPr>
        <sz val="11"/>
        <rFont val="Calibri"/>
        <family val="2"/>
      </rPr>
      <t>Trailblazer</t>
    </r>
  </si>
  <si>
    <r>
      <rPr>
        <sz val="11"/>
        <rFont val="Calibri"/>
        <family val="2"/>
      </rPr>
      <t>6 or 8 cl</t>
    </r>
  </si>
  <si>
    <r>
      <rPr>
        <sz val="11"/>
        <rFont val="Calibri"/>
        <family val="2"/>
      </rPr>
      <t>285 to 300</t>
    </r>
  </si>
  <si>
    <r>
      <rPr>
        <sz val="11"/>
        <rFont val="Calibri"/>
        <family val="2"/>
      </rPr>
      <t xml:space="preserve">Automobile - Ford
</t>
    </r>
    <r>
      <rPr>
        <sz val="11"/>
        <rFont val="Calibri"/>
        <family val="2"/>
      </rPr>
      <t>Expedition</t>
    </r>
  </si>
  <si>
    <r>
      <rPr>
        <sz val="11"/>
        <rFont val="Calibri"/>
        <family val="2"/>
      </rPr>
      <t xml:space="preserve">Fire Command
</t>
    </r>
    <r>
      <rPr>
        <sz val="11"/>
        <rFont val="Calibri"/>
        <family val="2"/>
      </rPr>
      <t>Center</t>
    </r>
  </si>
  <si>
    <r>
      <rPr>
        <sz val="11"/>
        <rFont val="Calibri"/>
        <family val="2"/>
      </rPr>
      <t>EcoBoost V-6</t>
    </r>
  </si>
  <si>
    <r>
      <rPr>
        <sz val="11"/>
        <rFont val="Calibri"/>
        <family val="2"/>
      </rPr>
      <t>2015 Model</t>
    </r>
  </si>
  <si>
    <r>
      <rPr>
        <sz val="11"/>
        <rFont val="Calibri"/>
        <family val="2"/>
      </rPr>
      <t xml:space="preserve">MRAP Armored Rescue
</t>
    </r>
    <r>
      <rPr>
        <sz val="11"/>
        <rFont val="Calibri"/>
        <family val="2"/>
      </rPr>
      <t>Vehicle</t>
    </r>
  </si>
  <si>
    <r>
      <rPr>
        <sz val="11"/>
        <rFont val="Calibri"/>
        <family val="2"/>
      </rPr>
      <t xml:space="preserve">Search and
</t>
    </r>
    <r>
      <rPr>
        <sz val="11"/>
        <rFont val="Calibri"/>
        <family val="2"/>
      </rPr>
      <t>Rescue</t>
    </r>
  </si>
  <si>
    <r>
      <rPr>
        <sz val="11"/>
        <rFont val="Calibri"/>
        <family val="2"/>
      </rPr>
      <t xml:space="preserve">Military Surplus
</t>
    </r>
    <r>
      <rPr>
        <sz val="11"/>
        <rFont val="Calibri"/>
        <family val="2"/>
      </rPr>
      <t>Vehicle</t>
    </r>
  </si>
  <si>
    <r>
      <rPr>
        <sz val="11"/>
        <rFont val="Calibri"/>
        <family val="2"/>
      </rPr>
      <t>375-450</t>
    </r>
  </si>
  <si>
    <r>
      <rPr>
        <sz val="11"/>
        <rFont val="Calibri"/>
        <family val="2"/>
      </rPr>
      <t xml:space="preserve">Qualified foe operational
</t>
    </r>
    <r>
      <rPr>
        <sz val="11"/>
        <rFont val="Calibri"/>
        <family val="2"/>
      </rPr>
      <t>rate on</t>
    </r>
  </si>
  <si>
    <r>
      <rPr>
        <sz val="11"/>
        <rFont val="Calibri"/>
        <family val="2"/>
      </rPr>
      <t>MRAP C-MTV</t>
    </r>
  </si>
  <si>
    <r>
      <rPr>
        <sz val="11"/>
        <rFont val="Calibri"/>
        <family val="2"/>
      </rPr>
      <t xml:space="preserve">Multi-Theater
</t>
    </r>
    <r>
      <rPr>
        <sz val="11"/>
        <rFont val="Calibri"/>
        <family val="2"/>
      </rPr>
      <t>(Military Surplus)Vehicle</t>
    </r>
  </si>
  <si>
    <r>
      <rPr>
        <sz val="11"/>
        <rFont val="Calibri"/>
        <family val="2"/>
      </rPr>
      <t>gvwr 55000 Lbs</t>
    </r>
  </si>
  <si>
    <r>
      <rPr>
        <sz val="11"/>
        <rFont val="Calibri"/>
        <family val="2"/>
      </rPr>
      <t>to 350</t>
    </r>
  </si>
  <si>
    <r>
      <rPr>
        <sz val="11"/>
        <rFont val="Calibri"/>
        <family val="2"/>
      </rPr>
      <t>Qualified foe operational rate on</t>
    </r>
  </si>
  <si>
    <r>
      <rPr>
        <sz val="11"/>
        <rFont val="Calibri"/>
        <family val="2"/>
      </rPr>
      <t>8079-1</t>
    </r>
  </si>
  <si>
    <r>
      <rPr>
        <sz val="11"/>
        <rFont val="Calibri"/>
        <family val="2"/>
      </rPr>
      <t>MRPA with 6-Tires</t>
    </r>
  </si>
  <si>
    <r>
      <rPr>
        <sz val="11"/>
        <rFont val="Calibri"/>
        <family val="2"/>
      </rPr>
      <t>8079-2</t>
    </r>
  </si>
  <si>
    <r>
      <rPr>
        <sz val="11"/>
        <rFont val="Calibri"/>
        <family val="2"/>
      </rPr>
      <t xml:space="preserve">MRAP- BAE CAIMAN II
</t>
    </r>
    <r>
      <rPr>
        <sz val="11"/>
        <rFont val="Calibri"/>
        <family val="2"/>
      </rPr>
      <t>Model</t>
    </r>
  </si>
  <si>
    <r>
      <rPr>
        <sz val="11"/>
        <rFont val="Calibri"/>
        <family val="2"/>
      </rPr>
      <t xml:space="preserve">Police Armored
</t>
    </r>
    <r>
      <rPr>
        <sz val="11"/>
        <rFont val="Calibri"/>
        <family val="2"/>
      </rPr>
      <t>Rescue/SWAT Team Vehicle</t>
    </r>
  </si>
  <si>
    <r>
      <rPr>
        <sz val="11"/>
        <rFont val="Calibri"/>
        <family val="2"/>
      </rPr>
      <t>All Terrain Vehicle (ATV)</t>
    </r>
  </si>
  <si>
    <r>
      <rPr>
        <sz val="11"/>
        <rFont val="Calibri"/>
        <family val="2"/>
      </rPr>
      <t xml:space="preserve">Engine 110cc, 4-
</t>
    </r>
    <r>
      <rPr>
        <sz val="11"/>
        <rFont val="Calibri"/>
        <family val="2"/>
      </rPr>
      <t>Wheel; 20" tyre</t>
    </r>
  </si>
  <si>
    <r>
      <rPr>
        <sz val="11"/>
        <rFont val="Calibri"/>
        <family val="2"/>
      </rPr>
      <t>6.5-7.5</t>
    </r>
  </si>
  <si>
    <r>
      <rPr>
        <sz val="11"/>
        <rFont val="Calibri"/>
        <family val="2"/>
      </rPr>
      <t xml:space="preserve">Engine 125cc, 4-
</t>
    </r>
    <r>
      <rPr>
        <sz val="11"/>
        <rFont val="Calibri"/>
        <family val="2"/>
      </rPr>
      <t>Wheel; 21" tyre</t>
    </r>
  </si>
  <si>
    <r>
      <rPr>
        <sz val="11"/>
        <rFont val="Calibri"/>
        <family val="2"/>
      </rPr>
      <t>7.6-8.6</t>
    </r>
  </si>
  <si>
    <r>
      <rPr>
        <sz val="11"/>
        <rFont val="Calibri"/>
        <family val="2"/>
      </rPr>
      <t xml:space="preserve">Engine 150cc, 4-
</t>
    </r>
    <r>
      <rPr>
        <sz val="11"/>
        <rFont val="Calibri"/>
        <family val="2"/>
      </rPr>
      <t>Wheel; 22" tyre</t>
    </r>
  </si>
  <si>
    <r>
      <rPr>
        <sz val="11"/>
        <rFont val="Calibri"/>
        <family val="2"/>
      </rPr>
      <t>9.0-10.0</t>
    </r>
  </si>
  <si>
    <r>
      <rPr>
        <sz val="11"/>
        <rFont val="Calibri"/>
        <family val="2"/>
      </rPr>
      <t xml:space="preserve">Engine 200cc, 4-
</t>
    </r>
    <r>
      <rPr>
        <sz val="11"/>
        <rFont val="Calibri"/>
        <family val="2"/>
      </rPr>
      <t>Wheel; 24" tyre</t>
    </r>
  </si>
  <si>
    <r>
      <rPr>
        <sz val="11"/>
        <rFont val="Calibri"/>
        <family val="2"/>
      </rPr>
      <t>12-14.0</t>
    </r>
  </si>
  <si>
    <r>
      <rPr>
        <sz val="11"/>
        <rFont val="Calibri"/>
        <family val="2"/>
      </rPr>
      <t xml:space="preserve">Engine 250cc, 4-
</t>
    </r>
    <r>
      <rPr>
        <sz val="11"/>
        <rFont val="Calibri"/>
        <family val="2"/>
      </rPr>
      <t>Wheel; 24" tyre</t>
    </r>
  </si>
  <si>
    <r>
      <rPr>
        <sz val="11"/>
        <rFont val="Calibri"/>
        <family val="2"/>
      </rPr>
      <t>15-17</t>
    </r>
  </si>
  <si>
    <r>
      <rPr>
        <sz val="11"/>
        <rFont val="Calibri"/>
        <family val="2"/>
      </rPr>
      <t xml:space="preserve">Engine 300cc, 4-
</t>
    </r>
    <r>
      <rPr>
        <sz val="11"/>
        <rFont val="Calibri"/>
        <family val="2"/>
      </rPr>
      <t>Wheel; 24" tyre</t>
    </r>
  </si>
  <si>
    <r>
      <rPr>
        <sz val="11"/>
        <rFont val="Calibri"/>
        <family val="2"/>
      </rPr>
      <t>18-20</t>
    </r>
  </si>
  <si>
    <r>
      <rPr>
        <sz val="11"/>
        <rFont val="Calibri"/>
        <family val="2"/>
      </rPr>
      <t xml:space="preserve">Engine 400cc. 4-
</t>
    </r>
    <r>
      <rPr>
        <sz val="11"/>
        <rFont val="Calibri"/>
        <family val="2"/>
      </rPr>
      <t>Wheel; 25" tyre</t>
    </r>
  </si>
  <si>
    <r>
      <rPr>
        <sz val="11"/>
        <rFont val="Calibri"/>
        <family val="2"/>
      </rPr>
      <t>26-28</t>
    </r>
  </si>
  <si>
    <r>
      <rPr>
        <sz val="11"/>
        <rFont val="Calibri"/>
        <family val="2"/>
      </rPr>
      <t xml:space="preserve">Engine 450cc, 4-
</t>
    </r>
    <r>
      <rPr>
        <sz val="11"/>
        <rFont val="Calibri"/>
        <family val="2"/>
      </rPr>
      <t>Wheel; 25" tyre</t>
    </r>
  </si>
  <si>
    <r>
      <rPr>
        <sz val="11"/>
        <rFont val="Calibri"/>
        <family val="2"/>
      </rPr>
      <t xml:space="preserve">Engine 650cc, 4-
</t>
    </r>
    <r>
      <rPr>
        <sz val="11"/>
        <rFont val="Calibri"/>
        <family val="2"/>
      </rPr>
      <t>Wheel; 25" tyre</t>
    </r>
  </si>
  <si>
    <r>
      <rPr>
        <sz val="11"/>
        <rFont val="Calibri"/>
        <family val="2"/>
      </rPr>
      <t>38-40</t>
    </r>
  </si>
  <si>
    <r>
      <rPr>
        <sz val="11"/>
        <rFont val="Calibri"/>
        <family val="2"/>
      </rPr>
      <t xml:space="preserve">Engine 750cc, 4-
</t>
    </r>
    <r>
      <rPr>
        <sz val="11"/>
        <rFont val="Calibri"/>
        <family val="2"/>
      </rPr>
      <t>Wheel; 25" tyre</t>
    </r>
  </si>
  <si>
    <r>
      <rPr>
        <sz val="11"/>
        <rFont val="Calibri"/>
        <family val="2"/>
      </rPr>
      <t>44-46</t>
    </r>
  </si>
  <si>
    <r>
      <rPr>
        <sz val="11"/>
        <rFont val="Calibri"/>
        <family val="2"/>
      </rPr>
      <t>All Terrain Vehicle</t>
    </r>
  </si>
  <si>
    <r>
      <rPr>
        <sz val="11"/>
        <rFont val="Calibri"/>
        <family val="2"/>
      </rPr>
      <t xml:space="preserve">Polaris-Ranger
</t>
    </r>
    <r>
      <rPr>
        <sz val="11"/>
        <rFont val="Calibri"/>
        <family val="2"/>
      </rPr>
      <t>900</t>
    </r>
  </si>
  <si>
    <r>
      <rPr>
        <sz val="11"/>
        <rFont val="Calibri"/>
        <family val="2"/>
      </rPr>
      <t xml:space="preserve">Honda Pioneer-
</t>
    </r>
    <r>
      <rPr>
        <sz val="11"/>
        <rFont val="Calibri"/>
        <family val="2"/>
      </rPr>
      <t>1000-3</t>
    </r>
  </si>
  <si>
    <r>
      <rPr>
        <sz val="11"/>
        <rFont val="Calibri"/>
        <family val="2"/>
      </rPr>
      <t>Barge, Deck</t>
    </r>
  </si>
  <si>
    <r>
      <rPr>
        <sz val="11"/>
        <rFont val="Calibri"/>
        <family val="2"/>
      </rPr>
      <t>Size</t>
    </r>
  </si>
  <si>
    <r>
      <rPr>
        <sz val="11"/>
        <rFont val="Calibri"/>
        <family val="2"/>
      </rPr>
      <t>50'x35'x7.25'</t>
    </r>
  </si>
  <si>
    <r>
      <rPr>
        <sz val="11"/>
        <rFont val="Calibri"/>
        <family val="2"/>
      </rPr>
      <t>Push by Tug-Boat</t>
    </r>
  </si>
  <si>
    <r>
      <rPr>
        <sz val="11"/>
        <rFont val="Calibri"/>
        <family val="2"/>
      </rPr>
      <t>50'x35'x9'</t>
    </r>
  </si>
  <si>
    <r>
      <rPr>
        <sz val="11"/>
        <rFont val="Calibri"/>
        <family val="2"/>
      </rPr>
      <t>120'x45'x10'</t>
    </r>
  </si>
  <si>
    <r>
      <rPr>
        <sz val="11"/>
        <rFont val="Calibri"/>
        <family val="2"/>
      </rPr>
      <t>160'x45'x11''</t>
    </r>
  </si>
  <si>
    <r>
      <rPr>
        <sz val="11"/>
        <rFont val="Calibri"/>
        <family val="2"/>
      </rPr>
      <t>Boat, Tow</t>
    </r>
  </si>
  <si>
    <r>
      <rPr>
        <sz val="11"/>
        <rFont val="Calibri"/>
        <family val="2"/>
      </rPr>
      <t>55'x20'x5'</t>
    </r>
  </si>
  <si>
    <r>
      <rPr>
        <sz val="11"/>
        <rFont val="Calibri"/>
        <family val="2"/>
      </rPr>
      <t>to 870</t>
    </r>
  </si>
  <si>
    <r>
      <rPr>
        <sz val="11"/>
        <rFont val="Calibri"/>
        <family val="2"/>
      </rPr>
      <t>Steel.</t>
    </r>
  </si>
  <si>
    <r>
      <rPr>
        <sz val="11"/>
        <rFont val="Calibri"/>
        <family val="2"/>
      </rPr>
      <t>60'x21'x5'</t>
    </r>
  </si>
  <si>
    <r>
      <rPr>
        <sz val="11"/>
        <rFont val="Calibri"/>
        <family val="2"/>
      </rPr>
      <t>to 1050</t>
    </r>
  </si>
  <si>
    <r>
      <rPr>
        <sz val="11"/>
        <rFont val="Calibri"/>
        <family val="2"/>
      </rPr>
      <t>70'x30'x7.5'</t>
    </r>
  </si>
  <si>
    <r>
      <rPr>
        <sz val="11"/>
        <rFont val="Calibri"/>
        <family val="2"/>
      </rPr>
      <t>to 1350</t>
    </r>
  </si>
  <si>
    <r>
      <rPr>
        <sz val="11"/>
        <rFont val="Calibri"/>
        <family val="2"/>
      </rPr>
      <t>120'x34'x8'</t>
    </r>
  </si>
  <si>
    <r>
      <rPr>
        <sz val="11"/>
        <rFont val="Calibri"/>
        <family val="2"/>
      </rPr>
      <t>to 2000</t>
    </r>
  </si>
  <si>
    <r>
      <rPr>
        <sz val="11"/>
        <rFont val="Calibri"/>
        <family val="2"/>
      </rPr>
      <t>Airboat</t>
    </r>
  </si>
  <si>
    <r>
      <rPr>
        <sz val="11"/>
        <rFont val="Calibri"/>
        <family val="2"/>
      </rPr>
      <t xml:space="preserve">815AGIS Airboat
</t>
    </r>
    <r>
      <rPr>
        <sz val="11"/>
        <rFont val="Calibri"/>
        <family val="2"/>
      </rPr>
      <t>w/spray unit</t>
    </r>
  </si>
  <si>
    <r>
      <rPr>
        <sz val="11"/>
        <rFont val="Calibri"/>
        <family val="2"/>
      </rPr>
      <t>15'x8'</t>
    </r>
  </si>
  <si>
    <r>
      <rPr>
        <sz val="11"/>
        <rFont val="Calibri"/>
        <family val="2"/>
      </rPr>
      <t>Swamp Buggy</t>
    </r>
  </si>
  <si>
    <r>
      <rPr>
        <sz val="11"/>
        <rFont val="Calibri"/>
        <family val="2"/>
      </rPr>
      <t>Conquest</t>
    </r>
  </si>
  <si>
    <r>
      <rPr>
        <sz val="11"/>
        <rFont val="Calibri"/>
        <family val="2"/>
      </rPr>
      <t>Boat, Row</t>
    </r>
  </si>
  <si>
    <r>
      <rPr>
        <sz val="11"/>
        <rFont val="Calibri"/>
        <family val="2"/>
      </rPr>
      <t>Heavy duty.</t>
    </r>
  </si>
  <si>
    <r>
      <rPr>
        <sz val="11"/>
        <rFont val="Calibri"/>
        <family val="2"/>
      </rPr>
      <t>Boat, Runabout</t>
    </r>
  </si>
  <si>
    <r>
      <rPr>
        <sz val="11"/>
        <rFont val="Calibri"/>
        <family val="2"/>
      </rPr>
      <t>13'x5'</t>
    </r>
  </si>
  <si>
    <r>
      <rPr>
        <sz val="11"/>
        <rFont val="Calibri"/>
        <family val="2"/>
      </rPr>
      <t>Outboard.</t>
    </r>
  </si>
  <si>
    <r>
      <rPr>
        <sz val="11"/>
        <rFont val="Calibri"/>
        <family val="2"/>
      </rPr>
      <t>Boat, Tender</t>
    </r>
  </si>
  <si>
    <r>
      <rPr>
        <sz val="11"/>
        <rFont val="Calibri"/>
        <family val="2"/>
      </rPr>
      <t>14'x7'</t>
    </r>
  </si>
  <si>
    <r>
      <rPr>
        <sz val="11"/>
        <rFont val="Calibri"/>
        <family val="2"/>
      </rPr>
      <t xml:space="preserve">Inboard with 360 degree
</t>
    </r>
    <r>
      <rPr>
        <sz val="11"/>
        <rFont val="Calibri"/>
        <family val="2"/>
      </rPr>
      <t>drive.</t>
    </r>
  </si>
  <si>
    <r>
      <rPr>
        <sz val="11"/>
        <rFont val="Calibri"/>
        <family val="2"/>
      </rPr>
      <t>Boat, Push</t>
    </r>
  </si>
  <si>
    <r>
      <rPr>
        <sz val="11"/>
        <rFont val="Calibri"/>
        <family val="2"/>
      </rPr>
      <t>45'x21'x6'</t>
    </r>
  </si>
  <si>
    <r>
      <rPr>
        <sz val="11"/>
        <rFont val="Calibri"/>
        <family val="2"/>
      </rPr>
      <t>to 435</t>
    </r>
  </si>
  <si>
    <r>
      <rPr>
        <sz val="11"/>
        <rFont val="Calibri"/>
        <family val="2"/>
      </rPr>
      <t>Flat hull.</t>
    </r>
  </si>
  <si>
    <r>
      <rPr>
        <sz val="11"/>
        <rFont val="Calibri"/>
        <family val="2"/>
      </rPr>
      <t>54'x21'x6'</t>
    </r>
  </si>
  <si>
    <r>
      <rPr>
        <sz val="11"/>
        <rFont val="Calibri"/>
        <family val="2"/>
      </rPr>
      <t>to 525</t>
    </r>
  </si>
  <si>
    <r>
      <rPr>
        <sz val="11"/>
        <rFont val="Calibri"/>
        <family val="2"/>
      </rPr>
      <t>58'x24'x7.5'</t>
    </r>
  </si>
  <si>
    <r>
      <rPr>
        <sz val="11"/>
        <rFont val="Calibri"/>
        <family val="2"/>
      </rPr>
      <t>to 705</t>
    </r>
  </si>
  <si>
    <r>
      <rPr>
        <sz val="11"/>
        <rFont val="Calibri"/>
        <family val="2"/>
      </rPr>
      <t>64'x25'x8'</t>
    </r>
  </si>
  <si>
    <r>
      <rPr>
        <sz val="11"/>
        <rFont val="Calibri"/>
        <family val="2"/>
      </rPr>
      <t>Boat, Tug</t>
    </r>
  </si>
  <si>
    <r>
      <rPr>
        <sz val="11"/>
        <rFont val="Calibri"/>
        <family val="2"/>
      </rPr>
      <t>Length</t>
    </r>
  </si>
  <si>
    <r>
      <rPr>
        <sz val="11"/>
        <rFont val="Calibri"/>
        <family val="2"/>
      </rPr>
      <t>16 Ft</t>
    </r>
  </si>
  <si>
    <r>
      <rPr>
        <sz val="11"/>
        <rFont val="Calibri"/>
        <family val="2"/>
      </rPr>
      <t>18 Ft</t>
    </r>
  </si>
  <si>
    <r>
      <rPr>
        <sz val="11"/>
        <rFont val="Calibri"/>
        <family val="2"/>
      </rPr>
      <t>to 175</t>
    </r>
  </si>
  <si>
    <r>
      <rPr>
        <sz val="11"/>
        <rFont val="Calibri"/>
        <family val="2"/>
      </rPr>
      <t>26 Ft</t>
    </r>
  </si>
  <si>
    <r>
      <rPr>
        <sz val="11"/>
        <rFont val="Calibri"/>
        <family val="2"/>
      </rPr>
      <t>40 Ft</t>
    </r>
  </si>
  <si>
    <r>
      <rPr>
        <sz val="11"/>
        <rFont val="Calibri"/>
        <family val="2"/>
      </rPr>
      <t>to 380</t>
    </r>
  </si>
  <si>
    <r>
      <rPr>
        <sz val="11"/>
        <rFont val="Calibri"/>
        <family val="2"/>
      </rPr>
      <t>51 Ft</t>
    </r>
  </si>
  <si>
    <r>
      <rPr>
        <sz val="11"/>
        <rFont val="Calibri"/>
        <family val="2"/>
      </rPr>
      <t>to 700</t>
    </r>
  </si>
  <si>
    <r>
      <rPr>
        <sz val="11"/>
        <rFont val="Calibri"/>
        <family val="2"/>
      </rPr>
      <t>Jet Ski</t>
    </r>
  </si>
  <si>
    <r>
      <rPr>
        <sz val="11"/>
        <rFont val="Calibri"/>
        <family val="2"/>
      </rPr>
      <t>3-seater</t>
    </r>
  </si>
  <si>
    <r>
      <rPr>
        <sz val="11"/>
        <rFont val="Calibri"/>
        <family val="2"/>
      </rPr>
      <t xml:space="preserve">Boat, Inflatable Rescue
</t>
    </r>
    <r>
      <rPr>
        <sz val="11"/>
        <rFont val="Calibri"/>
        <family val="2"/>
      </rPr>
      <t>Raft</t>
    </r>
  </si>
  <si>
    <r>
      <rPr>
        <sz val="11"/>
        <rFont val="Calibri"/>
        <family val="2"/>
      </rPr>
      <t>Zodiac</t>
    </r>
  </si>
  <si>
    <r>
      <rPr>
        <sz val="11"/>
        <rFont val="Calibri"/>
        <family val="2"/>
      </rPr>
      <t>1544 lbs</t>
    </r>
  </si>
  <si>
    <r>
      <rPr>
        <sz val="11"/>
        <rFont val="Calibri"/>
        <family val="2"/>
      </rPr>
      <t>11 passenger capacity</t>
    </r>
  </si>
  <si>
    <r>
      <rPr>
        <sz val="11"/>
        <rFont val="Calibri"/>
        <family val="2"/>
      </rPr>
      <t>190-250</t>
    </r>
  </si>
  <si>
    <r>
      <rPr>
        <sz val="11"/>
        <rFont val="Calibri"/>
        <family val="2"/>
      </rPr>
      <t>Boat, Removable Engine</t>
    </r>
  </si>
  <si>
    <r>
      <rPr>
        <sz val="11"/>
        <rFont val="Calibri"/>
        <family val="2"/>
      </rPr>
      <t xml:space="preserve">2000 Johnson Outboard Motor w 15"
</t>
    </r>
    <r>
      <rPr>
        <sz val="11"/>
        <rFont val="Calibri"/>
        <family val="2"/>
      </rPr>
      <t>shaft</t>
    </r>
  </si>
  <si>
    <r>
      <rPr>
        <sz val="11"/>
        <rFont val="Calibri"/>
        <family val="2"/>
      </rPr>
      <t>Pavement Brooms</t>
    </r>
  </si>
  <si>
    <r>
      <rPr>
        <sz val="11"/>
        <rFont val="Calibri"/>
        <family val="2"/>
      </rPr>
      <t>Self Propelled</t>
    </r>
  </si>
  <si>
    <r>
      <rPr>
        <sz val="11"/>
        <rFont val="Calibri"/>
        <family val="2"/>
      </rPr>
      <t>to 37</t>
    </r>
  </si>
  <si>
    <r>
      <rPr>
        <sz val="11"/>
        <rFont val="Calibri"/>
        <family val="2"/>
      </rPr>
      <t>Broom, Pavement</t>
    </r>
  </si>
  <si>
    <r>
      <rPr>
        <sz val="11"/>
        <rFont val="Calibri"/>
        <family val="2"/>
      </rPr>
      <t>Broom Length</t>
    </r>
  </si>
  <si>
    <r>
      <rPr>
        <sz val="11"/>
        <rFont val="Calibri"/>
        <family val="2"/>
      </rPr>
      <t>96 In</t>
    </r>
  </si>
  <si>
    <r>
      <rPr>
        <sz val="11"/>
        <rFont val="Calibri"/>
        <family val="2"/>
      </rPr>
      <t>Broom, Pavement, Mounted</t>
    </r>
  </si>
  <si>
    <r>
      <rPr>
        <sz val="11"/>
        <rFont val="Calibri"/>
        <family val="2"/>
      </rPr>
      <t>72 In</t>
    </r>
  </si>
  <si>
    <r>
      <rPr>
        <sz val="11"/>
        <rFont val="Calibri"/>
        <family val="2"/>
      </rPr>
      <t>to 18</t>
    </r>
  </si>
  <si>
    <r>
      <rPr>
        <sz val="11"/>
        <rFont val="Calibri"/>
        <family val="2"/>
      </rPr>
      <t xml:space="preserve">Add Prime Mover cost for
</t>
    </r>
    <r>
      <rPr>
        <sz val="11"/>
        <rFont val="Calibri"/>
        <family val="2"/>
      </rPr>
      <t>total rate</t>
    </r>
  </si>
  <si>
    <r>
      <rPr>
        <sz val="11"/>
        <rFont val="Calibri"/>
        <family val="2"/>
      </rPr>
      <t>Broom, Pavement, Pull</t>
    </r>
  </si>
  <si>
    <r>
      <rPr>
        <sz val="11"/>
        <rFont val="Calibri"/>
        <family val="2"/>
      </rPr>
      <t>84 In</t>
    </r>
  </si>
  <si>
    <r>
      <rPr>
        <sz val="11"/>
        <rFont val="Calibri"/>
        <family val="2"/>
      </rPr>
      <t>to 20</t>
    </r>
  </si>
  <si>
    <r>
      <rPr>
        <sz val="11"/>
        <rFont val="Calibri"/>
        <family val="2"/>
      </rPr>
      <t xml:space="preserve">Add Prime Mover cost for total
</t>
    </r>
    <r>
      <rPr>
        <sz val="11"/>
        <rFont val="Calibri"/>
        <family val="2"/>
      </rPr>
      <t>rate</t>
    </r>
  </si>
  <si>
    <r>
      <rPr>
        <sz val="11"/>
        <rFont val="Calibri"/>
        <family val="2"/>
      </rPr>
      <t>to 35</t>
    </r>
  </si>
  <si>
    <r>
      <rPr>
        <sz val="11"/>
        <rFont val="Calibri"/>
        <family val="2"/>
      </rPr>
      <t>Sweeper, Pavement</t>
    </r>
  </si>
  <si>
    <r>
      <rPr>
        <sz val="11"/>
        <rFont val="Calibri"/>
        <family val="2"/>
      </rPr>
      <t>to 110</t>
    </r>
  </si>
  <si>
    <r>
      <rPr>
        <sz val="11"/>
        <rFont val="Calibri"/>
        <family val="2"/>
      </rPr>
      <t>Bus</t>
    </r>
  </si>
  <si>
    <r>
      <rPr>
        <sz val="11"/>
        <rFont val="Calibri"/>
        <family val="2"/>
      </rPr>
      <t>to 300</t>
    </r>
  </si>
  <si>
    <r>
      <rPr>
        <sz val="11"/>
        <rFont val="Calibri"/>
        <family val="2"/>
      </rPr>
      <t>Blower</t>
    </r>
  </si>
  <si>
    <r>
      <rPr>
        <sz val="11"/>
        <rFont val="Calibri"/>
        <family val="2"/>
      </rPr>
      <t>Gasoline powered Toro Pro Force</t>
    </r>
  </si>
  <si>
    <r>
      <rPr>
        <sz val="11"/>
        <rFont val="Calibri"/>
        <family val="2"/>
      </rPr>
      <t>8183-1</t>
    </r>
  </si>
  <si>
    <r>
      <rPr>
        <sz val="11"/>
        <rFont val="Calibri"/>
        <family val="2"/>
      </rPr>
      <t>Mosquito Sprayer</t>
    </r>
  </si>
  <si>
    <r>
      <rPr>
        <sz val="11"/>
        <rFont val="Calibri"/>
        <family val="2"/>
      </rPr>
      <t xml:space="preserve">2015 Adapco
</t>
    </r>
    <r>
      <rPr>
        <sz val="11"/>
        <rFont val="Calibri"/>
        <family val="2"/>
      </rPr>
      <t>Guardian 95 ES</t>
    </r>
  </si>
  <si>
    <r>
      <rPr>
        <sz val="11"/>
        <rFont val="Calibri"/>
        <family val="2"/>
      </rPr>
      <t>15-gal; 350 lbs</t>
    </r>
  </si>
  <si>
    <r>
      <rPr>
        <sz val="11"/>
        <rFont val="Calibri"/>
        <family val="2"/>
      </rPr>
      <t>Back-Pack Blower</t>
    </r>
  </si>
  <si>
    <r>
      <rPr>
        <sz val="11"/>
        <rFont val="Calibri"/>
        <family val="2"/>
      </rPr>
      <t>to 4.4</t>
    </r>
  </si>
  <si>
    <r>
      <rPr>
        <sz val="11"/>
        <rFont val="Calibri"/>
        <family val="2"/>
      </rPr>
      <t>Walk-Behind Blower</t>
    </r>
  </si>
  <si>
    <r>
      <rPr>
        <sz val="11"/>
        <rFont val="Calibri"/>
        <family val="2"/>
      </rPr>
      <t>Chainsaw</t>
    </r>
  </si>
  <si>
    <r>
      <rPr>
        <sz val="11"/>
        <rFont val="Calibri"/>
        <family val="2"/>
      </rPr>
      <t>Bar Length = 20 in</t>
    </r>
  </si>
  <si>
    <r>
      <rPr>
        <sz val="11"/>
        <rFont val="Calibri"/>
        <family val="2"/>
      </rPr>
      <t>3.0 cu in</t>
    </r>
  </si>
  <si>
    <r>
      <rPr>
        <sz val="11"/>
        <rFont val="Calibri"/>
        <family val="2"/>
      </rPr>
      <t>5.0 cu in</t>
    </r>
  </si>
  <si>
    <r>
      <rPr>
        <sz val="11"/>
        <rFont val="Calibri"/>
        <family val="2"/>
      </rPr>
      <t>6.0 cu in</t>
    </r>
  </si>
  <si>
    <r>
      <rPr>
        <sz val="11"/>
        <rFont val="Calibri"/>
        <family val="2"/>
      </rPr>
      <t>Chain Saw</t>
    </r>
  </si>
  <si>
    <r>
      <rPr>
        <sz val="11"/>
        <rFont val="Calibri"/>
        <family val="2"/>
      </rPr>
      <t>Bar Length = 16 in</t>
    </r>
  </si>
  <si>
    <r>
      <rPr>
        <sz val="11"/>
        <rFont val="Calibri"/>
        <family val="2"/>
      </rPr>
      <t>2.5 cu in</t>
    </r>
  </si>
  <si>
    <r>
      <rPr>
        <sz val="11"/>
        <rFont val="Calibri"/>
        <family val="2"/>
      </rPr>
      <t>Bar Length = 25 in</t>
    </r>
  </si>
  <si>
    <r>
      <rPr>
        <sz val="11"/>
        <rFont val="Calibri"/>
        <family val="2"/>
      </rPr>
      <t>7.5 cu in</t>
    </r>
  </si>
  <si>
    <r>
      <rPr>
        <sz val="11"/>
        <rFont val="Calibri"/>
        <family val="2"/>
      </rPr>
      <t>Bar Length = 18 in</t>
    </r>
  </si>
  <si>
    <r>
      <rPr>
        <sz val="11"/>
        <rFont val="Calibri"/>
        <family val="2"/>
      </rPr>
      <t>4.0 cu in</t>
    </r>
  </si>
  <si>
    <r>
      <rPr>
        <sz val="11"/>
        <rFont val="Calibri"/>
        <family val="2"/>
      </rPr>
      <t>Skidder</t>
    </r>
  </si>
  <si>
    <r>
      <rPr>
        <sz val="11"/>
        <rFont val="Calibri"/>
        <family val="2"/>
      </rPr>
      <t>model 748 E</t>
    </r>
  </si>
  <si>
    <r>
      <rPr>
        <sz val="11"/>
        <rFont val="Calibri"/>
        <family val="2"/>
      </rPr>
      <t>to 173</t>
    </r>
  </si>
  <si>
    <r>
      <rPr>
        <sz val="11"/>
        <rFont val="Calibri"/>
        <family val="2"/>
      </rPr>
      <t>model 648 G11</t>
    </r>
  </si>
  <si>
    <r>
      <rPr>
        <sz val="11"/>
        <rFont val="Calibri"/>
        <family val="2"/>
      </rPr>
      <t>to 177</t>
    </r>
  </si>
  <si>
    <r>
      <rPr>
        <sz val="11"/>
        <rFont val="Calibri"/>
        <family val="2"/>
      </rPr>
      <t>Cutter, Brush</t>
    </r>
  </si>
  <si>
    <r>
      <rPr>
        <sz val="11"/>
        <rFont val="Calibri"/>
        <family val="2"/>
      </rPr>
      <t>Cutter Size</t>
    </r>
  </si>
  <si>
    <r>
      <rPr>
        <sz val="11"/>
        <rFont val="Calibri"/>
        <family val="2"/>
      </rPr>
      <t>8 ft</t>
    </r>
  </si>
  <si>
    <r>
      <rPr>
        <sz val="11"/>
        <rFont val="Calibri"/>
        <family val="2"/>
      </rPr>
      <t>to 190</t>
    </r>
  </si>
  <si>
    <r>
      <rPr>
        <sz val="11"/>
        <rFont val="Calibri"/>
        <family val="2"/>
      </rPr>
      <t>10 ft</t>
    </r>
  </si>
  <si>
    <r>
      <rPr>
        <sz val="11"/>
        <rFont val="Calibri"/>
        <family val="2"/>
      </rPr>
      <t>to 245</t>
    </r>
  </si>
  <si>
    <r>
      <rPr>
        <sz val="11"/>
        <rFont val="Calibri"/>
        <family val="2"/>
      </rPr>
      <t>Bruncher Cutter</t>
    </r>
  </si>
  <si>
    <r>
      <rPr>
        <sz val="11"/>
        <rFont val="Calibri"/>
        <family val="2"/>
      </rPr>
      <t xml:space="preserve">Cutter, Brush - 247 hp, 1997
</t>
    </r>
    <r>
      <rPr>
        <sz val="11"/>
        <rFont val="Calibri"/>
        <family val="2"/>
      </rPr>
      <t xml:space="preserve">Model
</t>
    </r>
    <r>
      <rPr>
        <sz val="11"/>
        <rFont val="Calibri"/>
        <family val="2"/>
      </rPr>
      <t>511 Feller</t>
    </r>
  </si>
  <si>
    <r>
      <rPr>
        <sz val="11"/>
        <rFont val="Calibri"/>
        <family val="2"/>
      </rPr>
      <t>to 247</t>
    </r>
  </si>
  <si>
    <r>
      <rPr>
        <sz val="11"/>
        <rFont val="Calibri"/>
        <family val="2"/>
      </rPr>
      <t>Log Trailer</t>
    </r>
  </si>
  <si>
    <r>
      <rPr>
        <sz val="11"/>
        <rFont val="Calibri"/>
        <family val="2"/>
      </rPr>
      <t>40 ft</t>
    </r>
  </si>
  <si>
    <r>
      <rPr>
        <sz val="11"/>
        <rFont val="Calibri"/>
        <family val="2"/>
      </rPr>
      <t>Chipper, Brush</t>
    </r>
  </si>
  <si>
    <r>
      <rPr>
        <sz val="11"/>
        <rFont val="Calibri"/>
        <family val="2"/>
      </rPr>
      <t>Chipping Capacity</t>
    </r>
  </si>
  <si>
    <r>
      <rPr>
        <sz val="11"/>
        <rFont val="Calibri"/>
        <family val="2"/>
      </rPr>
      <t>6 In</t>
    </r>
  </si>
  <si>
    <r>
      <rPr>
        <sz val="11"/>
        <rFont val="Calibri"/>
        <family val="2"/>
      </rPr>
      <t>9 In</t>
    </r>
  </si>
  <si>
    <r>
      <rPr>
        <sz val="11"/>
        <rFont val="Calibri"/>
        <family val="2"/>
      </rPr>
      <t>to 65</t>
    </r>
  </si>
  <si>
    <r>
      <rPr>
        <sz val="11"/>
        <rFont val="Calibri"/>
        <family val="2"/>
      </rPr>
      <t>12 In</t>
    </r>
  </si>
  <si>
    <r>
      <rPr>
        <sz val="11"/>
        <rFont val="Calibri"/>
        <family val="2"/>
      </rPr>
      <t>15 In</t>
    </r>
  </si>
  <si>
    <r>
      <rPr>
        <sz val="11"/>
        <rFont val="Calibri"/>
        <family val="2"/>
      </rPr>
      <t>to 125</t>
    </r>
  </si>
  <si>
    <r>
      <rPr>
        <sz val="11"/>
        <rFont val="Calibri"/>
        <family val="2"/>
      </rPr>
      <t>to 200</t>
    </r>
  </si>
  <si>
    <r>
      <rPr>
        <sz val="11"/>
        <rFont val="Calibri"/>
        <family val="2"/>
      </rPr>
      <t xml:space="preserve">Loader - Tractor -
</t>
    </r>
    <r>
      <rPr>
        <sz val="11"/>
        <rFont val="Calibri"/>
        <family val="2"/>
      </rPr>
      <t>Knuckleboom</t>
    </r>
  </si>
  <si>
    <r>
      <rPr>
        <sz val="11"/>
        <rFont val="Calibri"/>
        <family val="2"/>
      </rPr>
      <t xml:space="preserve">model Barko 595
</t>
    </r>
    <r>
      <rPr>
        <sz val="11"/>
        <rFont val="Calibri"/>
        <family val="2"/>
      </rPr>
      <t>ML</t>
    </r>
  </si>
  <si>
    <r>
      <rPr>
        <sz val="11"/>
        <rFont val="Calibri"/>
        <family val="2"/>
      </rPr>
      <t>Loader - Wheel</t>
    </r>
  </si>
  <si>
    <r>
      <rPr>
        <sz val="11"/>
        <rFont val="Calibri"/>
        <family val="2"/>
      </rPr>
      <t xml:space="preserve">model 210 w/
</t>
    </r>
    <r>
      <rPr>
        <sz val="11"/>
        <rFont val="Calibri"/>
        <family val="2"/>
      </rPr>
      <t>Buck Saw 50 inch Bar</t>
    </r>
  </si>
  <si>
    <r>
      <rPr>
        <sz val="11"/>
        <rFont val="Calibri"/>
        <family val="2"/>
      </rPr>
      <t>to 240</t>
    </r>
  </si>
  <si>
    <r>
      <rPr>
        <sz val="11"/>
        <rFont val="Calibri"/>
        <family val="2"/>
      </rPr>
      <t xml:space="preserve">Clamshell &amp; Dragline,
</t>
    </r>
    <r>
      <rPr>
        <sz val="11"/>
        <rFont val="Calibri"/>
        <family val="2"/>
      </rPr>
      <t>Crawler</t>
    </r>
  </si>
  <si>
    <r>
      <rPr>
        <sz val="11"/>
        <rFont val="Calibri"/>
        <family val="2"/>
      </rPr>
      <t>149,999 lbs</t>
    </r>
  </si>
  <si>
    <r>
      <rPr>
        <sz val="11"/>
        <rFont val="Calibri"/>
        <family val="2"/>
      </rPr>
      <t>to 235</t>
    </r>
  </si>
  <si>
    <r>
      <rPr>
        <sz val="11"/>
        <rFont val="Calibri"/>
        <family val="2"/>
      </rPr>
      <t xml:space="preserve">Bucket not included in
</t>
    </r>
    <r>
      <rPr>
        <sz val="11"/>
        <rFont val="Calibri"/>
        <family val="2"/>
      </rPr>
      <t>rate.</t>
    </r>
  </si>
  <si>
    <r>
      <rPr>
        <sz val="11"/>
        <rFont val="Calibri"/>
        <family val="2"/>
      </rPr>
      <t>250,000 lbs</t>
    </r>
  </si>
  <si>
    <r>
      <rPr>
        <sz val="11"/>
        <rFont val="Calibri"/>
        <family val="2"/>
      </rPr>
      <t>to 520</t>
    </r>
  </si>
  <si>
    <r>
      <rPr>
        <sz val="11"/>
        <rFont val="Calibri"/>
        <family val="2"/>
      </rPr>
      <t xml:space="preserve">Clamshell &amp; Dragline,
</t>
    </r>
    <r>
      <rPr>
        <sz val="11"/>
        <rFont val="Calibri"/>
        <family val="2"/>
      </rPr>
      <t>Truck</t>
    </r>
  </si>
  <si>
    <r>
      <rPr>
        <sz val="11"/>
        <rFont val="Calibri"/>
        <family val="2"/>
      </rPr>
      <t>Compactor</t>
    </r>
  </si>
  <si>
    <r>
      <rPr>
        <sz val="11"/>
        <rFont val="Calibri"/>
        <family val="2"/>
      </rPr>
      <t xml:space="preserve">2-ton pavement
</t>
    </r>
    <r>
      <rPr>
        <sz val="11"/>
        <rFont val="Calibri"/>
        <family val="2"/>
      </rPr>
      <t>roller</t>
    </r>
  </si>
  <si>
    <r>
      <rPr>
        <sz val="11"/>
        <rFont val="Calibri"/>
        <family val="2"/>
      </rPr>
      <t>to 76" wide</t>
    </r>
  </si>
  <si>
    <r>
      <rPr>
        <sz val="11"/>
        <rFont val="Calibri"/>
        <family val="2"/>
      </rPr>
      <t>BOMAG Compactor</t>
    </r>
  </si>
  <si>
    <r>
      <rPr>
        <sz val="11"/>
        <rFont val="Calibri"/>
        <family val="2"/>
      </rPr>
      <t>BW100AD-3</t>
    </r>
  </si>
  <si>
    <r>
      <rPr>
        <sz val="11"/>
        <rFont val="Calibri"/>
        <family val="2"/>
      </rPr>
      <t>Hour</t>
    </r>
  </si>
  <si>
    <r>
      <rPr>
        <sz val="11"/>
        <rFont val="Calibri"/>
        <family val="2"/>
      </rPr>
      <t>Compactor -2-Ton Pavement Roller</t>
    </r>
  </si>
  <si>
    <r>
      <rPr>
        <sz val="11"/>
        <rFont val="Calibri"/>
        <family val="2"/>
      </rPr>
      <t xml:space="preserve">Single Drum
</t>
    </r>
    <r>
      <rPr>
        <sz val="11"/>
        <rFont val="Calibri"/>
        <family val="2"/>
      </rPr>
      <t>Vibratoty Compactor</t>
    </r>
  </si>
  <si>
    <r>
      <rPr>
        <sz val="11"/>
        <rFont val="Calibri"/>
        <family val="2"/>
      </rPr>
      <t>to 2.9 Ton</t>
    </r>
  </si>
  <si>
    <r>
      <rPr>
        <sz val="11"/>
        <rFont val="Calibri"/>
        <family val="2"/>
      </rPr>
      <t xml:space="preserve">Compactor, Towed,
</t>
    </r>
    <r>
      <rPr>
        <sz val="11"/>
        <rFont val="Calibri"/>
        <family val="2"/>
      </rPr>
      <t>Vibratory Drum</t>
    </r>
  </si>
  <si>
    <r>
      <rPr>
        <sz val="11"/>
        <rFont val="Calibri"/>
        <family val="2"/>
      </rPr>
      <t>to 45</t>
    </r>
  </si>
  <si>
    <r>
      <rPr>
        <sz val="11"/>
        <rFont val="Calibri"/>
        <family val="2"/>
      </rPr>
      <t>Plus tow Truck</t>
    </r>
  </si>
  <si>
    <r>
      <rPr>
        <sz val="11"/>
        <rFont val="Calibri"/>
        <family val="2"/>
      </rPr>
      <t xml:space="preserve">Compactor, Vibratory,
</t>
    </r>
    <r>
      <rPr>
        <sz val="11"/>
        <rFont val="Calibri"/>
        <family val="2"/>
      </rPr>
      <t>Drum</t>
    </r>
  </si>
  <si>
    <r>
      <rPr>
        <sz val="11"/>
        <rFont val="Calibri"/>
        <family val="2"/>
      </rPr>
      <t>to 75</t>
    </r>
  </si>
  <si>
    <r>
      <rPr>
        <sz val="11"/>
        <rFont val="Calibri"/>
        <family val="2"/>
      </rPr>
      <t xml:space="preserve">Compactor, Pneumatic,
</t>
    </r>
    <r>
      <rPr>
        <sz val="11"/>
        <rFont val="Calibri"/>
        <family val="2"/>
      </rPr>
      <t>Wheel</t>
    </r>
  </si>
  <si>
    <r>
      <rPr>
        <sz val="11"/>
        <rFont val="Calibri"/>
        <family val="2"/>
      </rPr>
      <t>Vibratory Compactor</t>
    </r>
  </si>
  <si>
    <r>
      <rPr>
        <sz val="11"/>
        <rFont val="Calibri"/>
        <family val="2"/>
      </rPr>
      <t xml:space="preserve">Caterpillar CP-
</t>
    </r>
    <r>
      <rPr>
        <sz val="11"/>
        <rFont val="Calibri"/>
        <family val="2"/>
      </rPr>
      <t>563D</t>
    </r>
  </si>
  <si>
    <r>
      <rPr>
        <sz val="11"/>
        <rFont val="Calibri"/>
        <family val="2"/>
      </rPr>
      <t>Compactor, Sanitation</t>
    </r>
  </si>
  <si>
    <r>
      <rPr>
        <sz val="11"/>
        <rFont val="Calibri"/>
        <family val="2"/>
      </rPr>
      <t>to 400</t>
    </r>
  </si>
  <si>
    <r>
      <rPr>
        <sz val="11"/>
        <rFont val="Calibri"/>
        <family val="2"/>
      </rPr>
      <t xml:space="preserve">Compactor, Towed,
</t>
    </r>
    <r>
      <rPr>
        <sz val="11"/>
        <rFont val="Calibri"/>
        <family val="2"/>
      </rPr>
      <t>Pneumatic, Wheel</t>
    </r>
  </si>
  <si>
    <r>
      <rPr>
        <sz val="11"/>
        <rFont val="Calibri"/>
        <family val="2"/>
      </rPr>
      <t>Hercules PT-11,</t>
    </r>
  </si>
  <si>
    <r>
      <rPr>
        <sz val="11"/>
        <rFont val="Calibri"/>
        <family val="2"/>
      </rPr>
      <t>10,000 lbs</t>
    </r>
  </si>
  <si>
    <r>
      <rPr>
        <sz val="11"/>
        <rFont val="Calibri"/>
        <family val="2"/>
      </rPr>
      <t>11-Wheels (Towed)</t>
    </r>
  </si>
  <si>
    <r>
      <rPr>
        <sz val="11"/>
        <rFont val="Calibri"/>
        <family val="2"/>
      </rPr>
      <t>Compactor,Towed Steel Drum Static Compactor</t>
    </r>
  </si>
  <si>
    <r>
      <rPr>
        <sz val="11"/>
        <rFont val="Calibri"/>
        <family val="2"/>
      </rPr>
      <t>GTD-54120</t>
    </r>
  </si>
  <si>
    <r>
      <rPr>
        <sz val="11"/>
        <rFont val="Calibri"/>
        <family val="2"/>
      </rPr>
      <t>20,000 lbs</t>
    </r>
  </si>
  <si>
    <r>
      <rPr>
        <sz val="11"/>
        <rFont val="Calibri"/>
        <family val="2"/>
      </rPr>
      <t>Grid Drum (Towed)</t>
    </r>
  </si>
  <si>
    <r>
      <rPr>
        <sz val="11"/>
        <rFont val="Calibri"/>
        <family val="2"/>
      </rPr>
      <t>Feeder, Grizzly</t>
    </r>
  </si>
  <si>
    <r>
      <rPr>
        <sz val="11"/>
        <rFont val="Calibri"/>
        <family val="2"/>
      </rPr>
      <t>to 55</t>
    </r>
  </si>
  <si>
    <r>
      <rPr>
        <sz val="11"/>
        <rFont val="Calibri"/>
        <family val="2"/>
      </rPr>
      <t>Dozer, Crawler</t>
    </r>
  </si>
  <si>
    <r>
      <rPr>
        <sz val="11"/>
        <rFont val="Calibri"/>
        <family val="2"/>
      </rPr>
      <t>Deere 450J LT</t>
    </r>
  </si>
  <si>
    <r>
      <rPr>
        <sz val="11"/>
        <rFont val="Calibri"/>
        <family val="2"/>
      </rPr>
      <t xml:space="preserve">Deere 650K LGP;
</t>
    </r>
    <r>
      <rPr>
        <sz val="11"/>
        <rFont val="Calibri"/>
        <family val="2"/>
      </rPr>
      <t>ROPS/FOPS</t>
    </r>
  </si>
  <si>
    <r>
      <rPr>
        <sz val="11"/>
        <rFont val="Calibri"/>
        <family val="2"/>
      </rPr>
      <t>to 105</t>
    </r>
  </si>
  <si>
    <r>
      <rPr>
        <sz val="11"/>
        <rFont val="Calibri"/>
        <family val="2"/>
      </rPr>
      <t>to 160</t>
    </r>
  </si>
  <si>
    <r>
      <rPr>
        <sz val="11"/>
        <rFont val="Calibri"/>
        <family val="2"/>
      </rPr>
      <t>to 360</t>
    </r>
  </si>
  <si>
    <r>
      <rPr>
        <sz val="11"/>
        <rFont val="Calibri"/>
        <family val="2"/>
      </rPr>
      <t xml:space="preserve">Make/Model:
</t>
    </r>
    <r>
      <rPr>
        <sz val="11"/>
        <rFont val="Calibri"/>
        <family val="2"/>
      </rPr>
      <t xml:space="preserve">CAT D10T (disc. 2014);
</t>
    </r>
    <r>
      <rPr>
        <sz val="11"/>
        <rFont val="Calibri"/>
        <family val="2"/>
      </rPr>
      <t xml:space="preserve">Protection:
</t>
    </r>
    <r>
      <rPr>
        <sz val="11"/>
        <rFont val="Calibri"/>
        <family val="2"/>
      </rPr>
      <t>EROPS; Type Semi U</t>
    </r>
  </si>
  <si>
    <r>
      <rPr>
        <sz val="11"/>
        <rFont val="Calibri"/>
        <family val="2"/>
      </rPr>
      <t>to 574</t>
    </r>
  </si>
  <si>
    <r>
      <rPr>
        <sz val="11"/>
        <rFont val="Calibri"/>
        <family val="2"/>
      </rPr>
      <t>to 850</t>
    </r>
  </si>
  <si>
    <r>
      <rPr>
        <sz val="11"/>
        <rFont val="Calibri"/>
        <family val="2"/>
      </rPr>
      <t>Dozer, Wheel</t>
    </r>
  </si>
  <si>
    <r>
      <rPr>
        <sz val="11"/>
        <rFont val="Calibri"/>
        <family val="2"/>
      </rPr>
      <t>to 625</t>
    </r>
  </si>
  <si>
    <r>
      <rPr>
        <sz val="11"/>
        <rFont val="Calibri"/>
        <family val="2"/>
      </rPr>
      <t>Box Scraper</t>
    </r>
  </si>
  <si>
    <r>
      <rPr>
        <sz val="11"/>
        <rFont val="Calibri"/>
        <family val="2"/>
      </rPr>
      <t xml:space="preserve">3 hitch attach for tractor; 2007
</t>
    </r>
    <r>
      <rPr>
        <sz val="11"/>
        <rFont val="Calibri"/>
        <family val="2"/>
      </rPr>
      <t>Befco</t>
    </r>
  </si>
  <si>
    <r>
      <rPr>
        <sz val="11"/>
        <rFont val="Calibri"/>
        <family val="2"/>
      </rPr>
      <t>Bucket, Clamshell</t>
    </r>
  </si>
  <si>
    <r>
      <rPr>
        <sz val="11"/>
        <rFont val="Calibri"/>
        <family val="2"/>
      </rPr>
      <t>Capacity</t>
    </r>
  </si>
  <si>
    <r>
      <rPr>
        <sz val="11"/>
        <rFont val="Calibri"/>
        <family val="2"/>
      </rPr>
      <t>1.0 CY</t>
    </r>
  </si>
  <si>
    <r>
      <rPr>
        <sz val="11"/>
        <rFont val="Calibri"/>
        <family val="2"/>
      </rPr>
      <t xml:space="preserve">Includes teeth. Does not
</t>
    </r>
    <r>
      <rPr>
        <sz val="11"/>
        <rFont val="Calibri"/>
        <family val="2"/>
      </rPr>
      <t xml:space="preserve">include
</t>
    </r>
    <r>
      <rPr>
        <sz val="11"/>
        <rFont val="Calibri"/>
        <family val="2"/>
      </rPr>
      <t>Clamshell &amp; Dragline</t>
    </r>
  </si>
  <si>
    <r>
      <rPr>
        <sz val="11"/>
        <rFont val="Calibri"/>
        <family val="2"/>
      </rPr>
      <t>2.5 CY</t>
    </r>
  </si>
  <si>
    <r>
      <rPr>
        <sz val="11"/>
        <rFont val="Calibri"/>
        <family val="2"/>
      </rPr>
      <t xml:space="preserve">Includes teeth. Does not include
</t>
    </r>
    <r>
      <rPr>
        <sz val="11"/>
        <rFont val="Calibri"/>
        <family val="2"/>
      </rPr>
      <t>Clamshell &amp; Dragline</t>
    </r>
  </si>
  <si>
    <r>
      <rPr>
        <sz val="11"/>
        <rFont val="Calibri"/>
        <family val="2"/>
      </rPr>
      <t>5.0 CY</t>
    </r>
  </si>
  <si>
    <r>
      <rPr>
        <sz val="11"/>
        <rFont val="Calibri"/>
        <family val="2"/>
      </rPr>
      <t>7.5 CY</t>
    </r>
  </si>
  <si>
    <r>
      <rPr>
        <sz val="11"/>
        <rFont val="Calibri"/>
        <family val="2"/>
      </rPr>
      <t>Bucket, Dragline</t>
    </r>
  </si>
  <si>
    <r>
      <rPr>
        <sz val="11"/>
        <rFont val="Calibri"/>
        <family val="2"/>
      </rPr>
      <t>2.0 CY</t>
    </r>
  </si>
  <si>
    <r>
      <rPr>
        <sz val="11"/>
        <rFont val="Calibri"/>
        <family val="2"/>
      </rPr>
      <t xml:space="preserve">Does not include
</t>
    </r>
    <r>
      <rPr>
        <sz val="11"/>
        <rFont val="Calibri"/>
        <family val="2"/>
      </rPr>
      <t>Clamshell &amp; Dragline</t>
    </r>
  </si>
  <si>
    <r>
      <rPr>
        <sz val="11"/>
        <rFont val="Calibri"/>
        <family val="2"/>
      </rPr>
      <t>10 CY</t>
    </r>
  </si>
  <si>
    <r>
      <rPr>
        <sz val="11"/>
        <rFont val="Calibri"/>
        <family val="2"/>
      </rPr>
      <t>14 CY</t>
    </r>
  </si>
  <si>
    <r>
      <rPr>
        <sz val="11"/>
        <rFont val="Calibri"/>
        <family val="2"/>
      </rPr>
      <t>Excavator, Hydraulic</t>
    </r>
  </si>
  <si>
    <r>
      <rPr>
        <sz val="11"/>
        <rFont val="Calibri"/>
        <family val="2"/>
      </rPr>
      <t>Bucket Capacity</t>
    </r>
  </si>
  <si>
    <r>
      <rPr>
        <sz val="11"/>
        <rFont val="Calibri"/>
        <family val="2"/>
      </rPr>
      <t>0.5 CY</t>
    </r>
  </si>
  <si>
    <r>
      <rPr>
        <sz val="11"/>
        <rFont val="Calibri"/>
        <family val="2"/>
      </rPr>
      <t xml:space="preserve">Crawler, Truck &amp; Wheel.
</t>
    </r>
    <r>
      <rPr>
        <sz val="11"/>
        <rFont val="Calibri"/>
        <family val="2"/>
      </rPr>
      <t>Includes bucket.</t>
    </r>
  </si>
  <si>
    <r>
      <rPr>
        <sz val="11"/>
        <rFont val="Calibri"/>
        <family val="2"/>
      </rPr>
      <t>1.5 CY</t>
    </r>
  </si>
  <si>
    <r>
      <rPr>
        <sz val="11"/>
        <rFont val="Calibri"/>
        <family val="2"/>
      </rPr>
      <t>to 265</t>
    </r>
  </si>
  <si>
    <r>
      <rPr>
        <sz val="11"/>
        <rFont val="Calibri"/>
        <family val="2"/>
      </rPr>
      <t>4.5 CY</t>
    </r>
  </si>
  <si>
    <r>
      <rPr>
        <sz val="11"/>
        <rFont val="Calibri"/>
        <family val="2"/>
      </rPr>
      <t>to 420</t>
    </r>
  </si>
  <si>
    <r>
      <rPr>
        <sz val="11"/>
        <rFont val="Calibri"/>
        <family val="2"/>
      </rPr>
      <t>to 650</t>
    </r>
  </si>
  <si>
    <r>
      <rPr>
        <sz val="11"/>
        <rFont val="Calibri"/>
        <family val="2"/>
      </rPr>
      <t>12 CY</t>
    </r>
  </si>
  <si>
    <r>
      <rPr>
        <sz val="11"/>
        <rFont val="Calibri"/>
        <family val="2"/>
      </rPr>
      <t>to 1000</t>
    </r>
  </si>
  <si>
    <r>
      <rPr>
        <sz val="11"/>
        <rFont val="Calibri"/>
        <family val="2"/>
      </rPr>
      <t>Excavator</t>
    </r>
  </si>
  <si>
    <r>
      <rPr>
        <sz val="11"/>
        <rFont val="Calibri"/>
        <family val="2"/>
      </rPr>
      <t>2007 model Gradall XL3100 III</t>
    </r>
  </si>
  <si>
    <r>
      <rPr>
        <sz val="11"/>
        <rFont val="Calibri"/>
        <family val="2"/>
      </rPr>
      <t>2003 model Gradall XL4100 III</t>
    </r>
  </si>
  <si>
    <r>
      <rPr>
        <sz val="11"/>
        <rFont val="Calibri"/>
        <family val="2"/>
      </rPr>
      <t xml:space="preserve">2006 model
</t>
    </r>
    <r>
      <rPr>
        <sz val="11"/>
        <rFont val="Calibri"/>
        <family val="2"/>
      </rPr>
      <t>Gradall XL5100</t>
    </r>
  </si>
  <si>
    <r>
      <rPr>
        <sz val="11"/>
        <rFont val="Calibri"/>
        <family val="2"/>
      </rPr>
      <t>Trowel, Concrete</t>
    </r>
  </si>
  <si>
    <r>
      <rPr>
        <sz val="11"/>
        <rFont val="Calibri"/>
        <family val="2"/>
      </rPr>
      <t>Diameter</t>
    </r>
  </si>
  <si>
    <r>
      <rPr>
        <sz val="11"/>
        <rFont val="Calibri"/>
        <family val="2"/>
      </rPr>
      <t>48 In</t>
    </r>
  </si>
  <si>
    <r>
      <rPr>
        <sz val="11"/>
        <rFont val="Calibri"/>
        <family val="2"/>
      </rPr>
      <t>to 12</t>
    </r>
  </si>
  <si>
    <r>
      <rPr>
        <sz val="11"/>
        <rFont val="Calibri"/>
        <family val="2"/>
      </rPr>
      <t>Fork Lift</t>
    </r>
  </si>
  <si>
    <r>
      <rPr>
        <sz val="11"/>
        <rFont val="Calibri"/>
        <family val="2"/>
      </rPr>
      <t>6000 Lbs</t>
    </r>
  </si>
  <si>
    <r>
      <rPr>
        <sz val="11"/>
        <rFont val="Calibri"/>
        <family val="2"/>
      </rPr>
      <t>to 60</t>
    </r>
  </si>
  <si>
    <r>
      <rPr>
        <sz val="11"/>
        <rFont val="Calibri"/>
        <family val="2"/>
      </rPr>
      <t>12000 Lbs</t>
    </r>
  </si>
  <si>
    <r>
      <rPr>
        <sz val="11"/>
        <rFont val="Calibri"/>
        <family val="2"/>
      </rPr>
      <t>18000 Lbs</t>
    </r>
  </si>
  <si>
    <r>
      <rPr>
        <sz val="11"/>
        <rFont val="Calibri"/>
        <family val="2"/>
      </rPr>
      <t>to 140</t>
    </r>
  </si>
  <si>
    <r>
      <rPr>
        <sz val="11"/>
        <rFont val="Calibri"/>
        <family val="2"/>
      </rPr>
      <t>50000 Lbs</t>
    </r>
  </si>
  <si>
    <r>
      <rPr>
        <sz val="11"/>
        <rFont val="Calibri"/>
        <family val="2"/>
      </rPr>
      <t>to 215</t>
    </r>
  </si>
  <si>
    <r>
      <rPr>
        <sz val="11"/>
        <rFont val="Calibri"/>
        <family val="2"/>
      </rPr>
      <t xml:space="preserve">Fork Lift  Material
</t>
    </r>
    <r>
      <rPr>
        <sz val="11"/>
        <rFont val="Calibri"/>
        <family val="2"/>
      </rPr>
      <t>Handler</t>
    </r>
  </si>
  <si>
    <r>
      <rPr>
        <sz val="11"/>
        <rFont val="Calibri"/>
        <family val="2"/>
      </rPr>
      <t xml:space="preserve">Diesel, CAT
</t>
    </r>
    <r>
      <rPr>
        <sz val="11"/>
        <rFont val="Calibri"/>
        <family val="2"/>
      </rPr>
      <t>TH360B</t>
    </r>
  </si>
  <si>
    <r>
      <rPr>
        <sz val="11"/>
        <rFont val="Calibri"/>
        <family val="2"/>
      </rPr>
      <t>6600-11500 gvwr lbs</t>
    </r>
  </si>
  <si>
    <r>
      <rPr>
        <sz val="11"/>
        <rFont val="Calibri"/>
        <family val="2"/>
      </rPr>
      <t>3.1- 3.5 Mton</t>
    </r>
  </si>
  <si>
    <r>
      <rPr>
        <sz val="11"/>
        <rFont val="Calibri"/>
        <family val="2"/>
      </rPr>
      <t xml:space="preserve">Diesel, CAT
</t>
    </r>
    <r>
      <rPr>
        <sz val="11"/>
        <rFont val="Calibri"/>
        <family val="2"/>
      </rPr>
      <t>TH460B</t>
    </r>
  </si>
  <si>
    <r>
      <rPr>
        <sz val="11"/>
        <rFont val="Calibri"/>
        <family val="2"/>
      </rPr>
      <t>9000 Lbs</t>
    </r>
  </si>
  <si>
    <r>
      <rPr>
        <sz val="11"/>
        <rFont val="Calibri"/>
        <family val="2"/>
      </rPr>
      <t>4.5 - 4.9 Mton</t>
    </r>
  </si>
  <si>
    <r>
      <rPr>
        <sz val="11"/>
        <rFont val="Calibri"/>
        <family val="2"/>
      </rPr>
      <t xml:space="preserve">Diesel, CAT
</t>
    </r>
    <r>
      <rPr>
        <sz val="11"/>
        <rFont val="Calibri"/>
        <family val="2"/>
      </rPr>
      <t>TH560B</t>
    </r>
  </si>
  <si>
    <r>
      <rPr>
        <sz val="11"/>
        <rFont val="Calibri"/>
        <family val="2"/>
      </rPr>
      <t>10000 Lbs</t>
    </r>
  </si>
  <si>
    <r>
      <rPr>
        <sz val="11"/>
        <rFont val="Calibri"/>
        <family val="2"/>
      </rPr>
      <t>Fork Lift Accessory</t>
    </r>
  </si>
  <si>
    <r>
      <rPr>
        <sz val="11"/>
        <rFont val="Calibri"/>
        <family val="2"/>
      </rPr>
      <t xml:space="preserve">2003 ACS Paddle
</t>
    </r>
    <r>
      <rPr>
        <sz val="11"/>
        <rFont val="Calibri"/>
        <family val="2"/>
      </rPr>
      <t>Fork</t>
    </r>
  </si>
  <si>
    <r>
      <rPr>
        <sz val="11"/>
        <rFont val="Calibri"/>
        <family val="2"/>
      </rPr>
      <t>Generator</t>
    </r>
  </si>
  <si>
    <r>
      <rPr>
        <sz val="11"/>
        <rFont val="Calibri"/>
        <family val="2"/>
      </rPr>
      <t>Prime Output</t>
    </r>
  </si>
  <si>
    <r>
      <rPr>
        <sz val="11"/>
        <rFont val="Calibri"/>
        <family val="2"/>
      </rPr>
      <t>5.5 KW</t>
    </r>
  </si>
  <si>
    <r>
      <rPr>
        <sz val="11"/>
        <rFont val="Calibri"/>
        <family val="2"/>
      </rPr>
      <t>16 KW</t>
    </r>
  </si>
  <si>
    <r>
      <rPr>
        <sz val="11"/>
        <rFont val="Calibri"/>
        <family val="2"/>
      </rPr>
      <t>to 25</t>
    </r>
  </si>
  <si>
    <r>
      <rPr>
        <sz val="11"/>
        <rFont val="Calibri"/>
        <family val="2"/>
      </rPr>
      <t>8311-1</t>
    </r>
  </si>
  <si>
    <r>
      <rPr>
        <sz val="11"/>
        <rFont val="Calibri"/>
        <family val="2"/>
      </rPr>
      <t>20 KVA</t>
    </r>
  </si>
  <si>
    <r>
      <rPr>
        <sz val="11"/>
        <rFont val="Calibri"/>
        <family val="2"/>
      </rPr>
      <t>60KW</t>
    </r>
  </si>
  <si>
    <r>
      <rPr>
        <sz val="11"/>
        <rFont val="Calibri"/>
        <family val="2"/>
      </rPr>
      <t>to 88</t>
    </r>
  </si>
  <si>
    <r>
      <rPr>
        <sz val="11"/>
        <rFont val="Calibri"/>
        <family val="2"/>
      </rPr>
      <t>100 KW</t>
    </r>
  </si>
  <si>
    <r>
      <rPr>
        <sz val="11"/>
        <rFont val="Calibri"/>
        <family val="2"/>
      </rPr>
      <t>150 KW</t>
    </r>
  </si>
  <si>
    <r>
      <rPr>
        <sz val="11"/>
        <rFont val="Calibri"/>
        <family val="2"/>
      </rPr>
      <t>210 KW</t>
    </r>
  </si>
  <si>
    <r>
      <rPr>
        <sz val="11"/>
        <rFont val="Calibri"/>
        <family val="2"/>
      </rPr>
      <t>280 KW</t>
    </r>
  </si>
  <si>
    <r>
      <rPr>
        <sz val="11"/>
        <rFont val="Calibri"/>
        <family val="2"/>
      </rPr>
      <t>350 KW</t>
    </r>
  </si>
  <si>
    <r>
      <rPr>
        <sz val="11"/>
        <rFont val="Calibri"/>
        <family val="2"/>
      </rPr>
      <t>8317-1</t>
    </r>
  </si>
  <si>
    <r>
      <rPr>
        <sz val="11"/>
        <rFont val="Calibri"/>
        <family val="2"/>
      </rPr>
      <t>400KVA = 320KW</t>
    </r>
  </si>
  <si>
    <r>
      <rPr>
        <sz val="11"/>
        <rFont val="Calibri"/>
        <family val="2"/>
      </rPr>
      <t>Enclosed</t>
    </r>
  </si>
  <si>
    <r>
      <rPr>
        <sz val="11"/>
        <rFont val="Calibri"/>
        <family val="2"/>
      </rPr>
      <t>530 KW</t>
    </r>
  </si>
  <si>
    <r>
      <rPr>
        <sz val="11"/>
        <rFont val="Calibri"/>
        <family val="2"/>
      </rPr>
      <t>to 750</t>
    </r>
  </si>
  <si>
    <r>
      <rPr>
        <sz val="11"/>
        <rFont val="Calibri"/>
        <family val="2"/>
      </rPr>
      <t>710 KW</t>
    </r>
  </si>
  <si>
    <r>
      <rPr>
        <sz val="11"/>
        <rFont val="Calibri"/>
        <family val="2"/>
      </rPr>
      <t>1100 KW</t>
    </r>
  </si>
  <si>
    <r>
      <rPr>
        <sz val="11"/>
        <rFont val="Calibri"/>
        <family val="2"/>
      </rPr>
      <t>Open</t>
    </r>
  </si>
  <si>
    <r>
      <rPr>
        <sz val="11"/>
        <rFont val="Calibri"/>
        <family val="2"/>
      </rPr>
      <t>2500 KW</t>
    </r>
  </si>
  <si>
    <r>
      <rPr>
        <sz val="11"/>
        <rFont val="Calibri"/>
        <family val="2"/>
      </rPr>
      <t>to 3000</t>
    </r>
  </si>
  <si>
    <r>
      <rPr>
        <sz val="11"/>
        <rFont val="Calibri"/>
        <family val="2"/>
      </rPr>
      <t>1,000 KW</t>
    </r>
  </si>
  <si>
    <r>
      <rPr>
        <sz val="11"/>
        <rFont val="Calibri"/>
        <family val="2"/>
      </rPr>
      <t>to 1645</t>
    </r>
  </si>
  <si>
    <r>
      <rPr>
        <sz val="11"/>
        <rFont val="Calibri"/>
        <family val="2"/>
      </rPr>
      <t>1,500 KW</t>
    </r>
  </si>
  <si>
    <r>
      <rPr>
        <sz val="11"/>
        <rFont val="Calibri"/>
        <family val="2"/>
      </rPr>
      <t>to 2500</t>
    </r>
  </si>
  <si>
    <r>
      <rPr>
        <sz val="11"/>
        <rFont val="Calibri"/>
        <family val="2"/>
      </rPr>
      <t>1100KW</t>
    </r>
  </si>
  <si>
    <r>
      <rPr>
        <sz val="11"/>
        <rFont val="Calibri"/>
        <family val="2"/>
      </rPr>
      <t>40KW</t>
    </r>
  </si>
  <si>
    <r>
      <rPr>
        <sz val="11"/>
        <rFont val="Calibri"/>
        <family val="2"/>
      </rPr>
      <t>20KW</t>
    </r>
  </si>
  <si>
    <r>
      <rPr>
        <sz val="11"/>
        <rFont val="Calibri"/>
        <family val="2"/>
      </rPr>
      <t>Open/Closed</t>
    </r>
  </si>
  <si>
    <r>
      <rPr>
        <sz val="11"/>
        <rFont val="Calibri"/>
        <family val="2"/>
      </rPr>
      <t>Generator Large</t>
    </r>
  </si>
  <si>
    <r>
      <rPr>
        <sz val="11"/>
        <rFont val="Calibri"/>
        <family val="2"/>
      </rPr>
      <t>800 KW</t>
    </r>
  </si>
  <si>
    <r>
      <rPr>
        <sz val="11"/>
        <rFont val="Calibri"/>
        <family val="2"/>
      </rPr>
      <t>8327-1</t>
    </r>
  </si>
  <si>
    <r>
      <rPr>
        <sz val="11"/>
        <rFont val="Calibri"/>
        <family val="2"/>
      </rPr>
      <t>80 KW</t>
    </r>
  </si>
  <si>
    <r>
      <rPr>
        <sz val="11"/>
        <rFont val="Calibri"/>
        <family val="2"/>
      </rPr>
      <t>8327-2</t>
    </r>
  </si>
  <si>
    <r>
      <rPr>
        <sz val="11"/>
        <rFont val="Calibri"/>
        <family val="2"/>
      </rPr>
      <t>SOLAR/GAS Turbine Generator-Taurus 70</t>
    </r>
  </si>
  <si>
    <r>
      <rPr>
        <sz val="11"/>
        <rFont val="Calibri"/>
        <family val="2"/>
      </rPr>
      <t xml:space="preserve">7-Megawatts
</t>
    </r>
    <r>
      <rPr>
        <sz val="11"/>
        <rFont val="Calibri"/>
        <family val="2"/>
      </rPr>
      <t>Solar, 3- Megawatts Stean Turbine</t>
    </r>
  </si>
  <si>
    <r>
      <rPr>
        <sz val="11"/>
        <rFont val="Calibri"/>
        <family val="2"/>
      </rPr>
      <t>7000 KW</t>
    </r>
  </si>
  <si>
    <r>
      <rPr>
        <sz val="11"/>
        <rFont val="Calibri"/>
        <family val="2"/>
      </rPr>
      <t xml:space="preserve">12470- Volts to Micro
</t>
    </r>
    <r>
      <rPr>
        <sz val="11"/>
        <rFont val="Calibri"/>
        <family val="2"/>
      </rPr>
      <t>grid, or 115000 Volts to City Utility, When operated with gas</t>
    </r>
  </si>
  <si>
    <r>
      <rPr>
        <sz val="11"/>
        <rFont val="Calibri"/>
        <family val="2"/>
      </rPr>
      <t>8327-3</t>
    </r>
  </si>
  <si>
    <r>
      <rPr>
        <sz val="11"/>
        <rFont val="Calibri"/>
        <family val="2"/>
      </rPr>
      <t>7001 KW</t>
    </r>
  </si>
  <si>
    <r>
      <rPr>
        <sz val="11"/>
        <rFont val="Calibri"/>
        <family val="2"/>
      </rPr>
      <t xml:space="preserve">12470- Volts to Micro
</t>
    </r>
    <r>
      <rPr>
        <sz val="11"/>
        <rFont val="Calibri"/>
        <family val="2"/>
      </rPr>
      <t>grid, or 115000 Volts to City Utility, When operated with Solar</t>
    </r>
  </si>
  <si>
    <r>
      <rPr>
        <sz val="11"/>
        <rFont val="Calibri"/>
        <family val="2"/>
      </rPr>
      <t>900 KW</t>
    </r>
  </si>
  <si>
    <r>
      <rPr>
        <sz val="11"/>
        <rFont val="Calibri"/>
        <family val="2"/>
      </rPr>
      <t>8328-1</t>
    </r>
  </si>
  <si>
    <r>
      <rPr>
        <sz val="11"/>
        <rFont val="Calibri"/>
        <family val="2"/>
      </rPr>
      <t>Generator Heavy Duty</t>
    </r>
  </si>
  <si>
    <r>
      <rPr>
        <sz val="11"/>
        <rFont val="Calibri"/>
        <family val="2"/>
      </rPr>
      <t>2000KW</t>
    </r>
  </si>
  <si>
    <r>
      <rPr>
        <sz val="11"/>
        <rFont val="Calibri"/>
        <family val="2"/>
      </rPr>
      <t>1000 KW</t>
    </r>
  </si>
  <si>
    <r>
      <rPr>
        <sz val="11"/>
        <rFont val="Calibri"/>
        <family val="2"/>
      </rPr>
      <t>Graders</t>
    </r>
  </si>
  <si>
    <r>
      <rPr>
        <sz val="11"/>
        <rFont val="Calibri"/>
        <family val="2"/>
      </rPr>
      <t>Moldboard Size</t>
    </r>
  </si>
  <si>
    <r>
      <rPr>
        <sz val="11"/>
        <rFont val="Calibri"/>
        <family val="2"/>
      </rPr>
      <t>10 Ft</t>
    </r>
  </si>
  <si>
    <r>
      <rPr>
        <sz val="11"/>
        <rFont val="Calibri"/>
        <family val="2"/>
      </rPr>
      <t xml:space="preserve">Includes Rigid and
</t>
    </r>
    <r>
      <rPr>
        <sz val="11"/>
        <rFont val="Calibri"/>
        <family val="2"/>
      </rPr>
      <t>Articulate equipment.</t>
    </r>
  </si>
  <si>
    <r>
      <rPr>
        <sz val="11"/>
        <rFont val="Calibri"/>
        <family val="2"/>
      </rPr>
      <t>12 Ft</t>
    </r>
  </si>
  <si>
    <r>
      <rPr>
        <sz val="11"/>
        <rFont val="Calibri"/>
        <family val="2"/>
      </rPr>
      <t>14 Ft</t>
    </r>
  </si>
  <si>
    <r>
      <rPr>
        <sz val="11"/>
        <rFont val="Calibri"/>
        <family val="2"/>
      </rPr>
      <t>to 225</t>
    </r>
  </si>
  <si>
    <r>
      <rPr>
        <sz val="11"/>
        <rFont val="Calibri"/>
        <family val="2"/>
      </rPr>
      <t xml:space="preserve">Includes Rigid and Articulate
</t>
    </r>
    <r>
      <rPr>
        <sz val="11"/>
        <rFont val="Calibri"/>
        <family val="2"/>
      </rPr>
      <t>equipment.</t>
    </r>
  </si>
  <si>
    <r>
      <rPr>
        <sz val="11"/>
        <rFont val="Calibri"/>
        <family val="2"/>
      </rPr>
      <t xml:space="preserve">CAT 140; ROPS;
</t>
    </r>
    <r>
      <rPr>
        <sz val="11"/>
        <rFont val="Calibri"/>
        <family val="2"/>
      </rPr>
      <t>Diesel; Moldboard Size: 168 x 24 x 0.9</t>
    </r>
  </si>
  <si>
    <r>
      <rPr>
        <sz val="11"/>
        <rFont val="Calibri"/>
        <family val="2"/>
      </rPr>
      <t>Diesel</t>
    </r>
  </si>
  <si>
    <r>
      <rPr>
        <sz val="11"/>
        <rFont val="Calibri"/>
        <family val="2"/>
      </rPr>
      <t>Hose, Discharge</t>
    </r>
  </si>
  <si>
    <r>
      <rPr>
        <sz val="11"/>
        <rFont val="Calibri"/>
        <family val="2"/>
      </rPr>
      <t>3 In</t>
    </r>
  </si>
  <si>
    <r>
      <rPr>
        <sz val="11"/>
        <rFont val="Calibri"/>
        <family val="2"/>
      </rPr>
      <t xml:space="preserve">Per 25 foot length.
</t>
    </r>
    <r>
      <rPr>
        <sz val="11"/>
        <rFont val="Calibri"/>
        <family val="2"/>
      </rPr>
      <t>Includes couplings.</t>
    </r>
  </si>
  <si>
    <r>
      <rPr>
        <sz val="11"/>
        <rFont val="Calibri"/>
        <family val="2"/>
      </rPr>
      <t>4 In</t>
    </r>
  </si>
  <si>
    <r>
      <rPr>
        <sz val="11"/>
        <rFont val="Calibri"/>
        <family val="2"/>
      </rPr>
      <t>8 In</t>
    </r>
  </si>
  <si>
    <r>
      <rPr>
        <sz val="11"/>
        <rFont val="Calibri"/>
        <family val="2"/>
      </rPr>
      <t>Hose, Suction</t>
    </r>
  </si>
  <si>
    <r>
      <rPr>
        <sz val="11"/>
        <rFont val="Calibri"/>
        <family val="2"/>
      </rPr>
      <t xml:space="preserve">Per 25 foot length. Includes
</t>
    </r>
    <r>
      <rPr>
        <sz val="11"/>
        <rFont val="Calibri"/>
        <family val="2"/>
      </rPr>
      <t>couplings.</t>
    </r>
  </si>
  <si>
    <r>
      <rPr>
        <sz val="11"/>
        <rFont val="Calibri"/>
        <family val="2"/>
      </rPr>
      <t>Loader, Crawler</t>
    </r>
  </si>
  <si>
    <r>
      <rPr>
        <sz val="11"/>
        <rFont val="Calibri"/>
        <family val="2"/>
      </rPr>
      <t>to 32</t>
    </r>
  </si>
  <si>
    <r>
      <rPr>
        <sz val="11"/>
        <rFont val="Calibri"/>
        <family val="2"/>
      </rPr>
      <t>Includes bucket.</t>
    </r>
  </si>
  <si>
    <r>
      <rPr>
        <sz val="11"/>
        <rFont val="Calibri"/>
        <family val="2"/>
      </rPr>
      <t>1 CY</t>
    </r>
  </si>
  <si>
    <r>
      <rPr>
        <sz val="11"/>
        <rFont val="Calibri"/>
        <family val="2"/>
      </rPr>
      <t>2 CY</t>
    </r>
  </si>
  <si>
    <r>
      <rPr>
        <sz val="11"/>
        <rFont val="Calibri"/>
        <family val="2"/>
      </rPr>
      <t>to 118</t>
    </r>
  </si>
  <si>
    <r>
      <rPr>
        <sz val="11"/>
        <rFont val="Calibri"/>
        <family val="2"/>
      </rPr>
      <t>3 CY</t>
    </r>
  </si>
  <si>
    <r>
      <rPr>
        <sz val="11"/>
        <rFont val="Calibri"/>
        <family val="2"/>
      </rPr>
      <t>to 178</t>
    </r>
  </si>
  <si>
    <r>
      <rPr>
        <sz val="11"/>
        <rFont val="Calibri"/>
        <family val="2"/>
      </rPr>
      <t>4 CY</t>
    </r>
  </si>
  <si>
    <r>
      <rPr>
        <sz val="11"/>
        <rFont val="Calibri"/>
        <family val="2"/>
      </rPr>
      <t>to 238</t>
    </r>
  </si>
  <si>
    <r>
      <rPr>
        <sz val="11"/>
        <rFont val="Calibri"/>
        <family val="2"/>
      </rPr>
      <t>Loader, Wheel</t>
    </r>
  </si>
  <si>
    <r>
      <rPr>
        <sz val="11"/>
        <rFont val="Calibri"/>
        <family val="2"/>
      </rPr>
      <t>to 38</t>
    </r>
  </si>
  <si>
    <r>
      <rPr>
        <sz val="11"/>
        <rFont val="Calibri"/>
        <family val="2"/>
      </rPr>
      <t>CAT-926</t>
    </r>
  </si>
  <si>
    <r>
      <rPr>
        <sz val="11"/>
        <rFont val="Calibri"/>
        <family val="2"/>
      </rPr>
      <t>to 152</t>
    </r>
  </si>
  <si>
    <r>
      <rPr>
        <sz val="11"/>
        <rFont val="Calibri"/>
        <family val="2"/>
      </rPr>
      <t>5 CY</t>
    </r>
  </si>
  <si>
    <r>
      <rPr>
        <sz val="11"/>
        <rFont val="Calibri"/>
        <family val="2"/>
      </rPr>
      <t>6 CY</t>
    </r>
  </si>
  <si>
    <r>
      <rPr>
        <sz val="11"/>
        <rFont val="Calibri"/>
        <family val="2"/>
      </rPr>
      <t>to 305</t>
    </r>
  </si>
  <si>
    <r>
      <rPr>
        <sz val="11"/>
        <rFont val="Calibri"/>
        <family val="2"/>
      </rPr>
      <t>7 CY</t>
    </r>
  </si>
  <si>
    <r>
      <rPr>
        <sz val="11"/>
        <rFont val="Calibri"/>
        <family val="2"/>
      </rPr>
      <t>8 CY</t>
    </r>
  </si>
  <si>
    <r>
      <rPr>
        <sz val="11"/>
        <rFont val="Calibri"/>
        <family val="2"/>
      </rPr>
      <t>to 530</t>
    </r>
  </si>
  <si>
    <r>
      <rPr>
        <sz val="11"/>
        <rFont val="Calibri"/>
        <family val="2"/>
      </rPr>
      <t>Tractor</t>
    </r>
  </si>
  <si>
    <r>
      <rPr>
        <sz val="11"/>
        <rFont val="Calibri"/>
        <family val="2"/>
      </rPr>
      <t>John Deere 6605</t>
    </r>
  </si>
  <si>
    <r>
      <rPr>
        <sz val="11"/>
        <rFont val="Calibri"/>
        <family val="2"/>
      </rPr>
      <t>Tractor with mower</t>
    </r>
  </si>
  <si>
    <r>
      <rPr>
        <sz val="11"/>
        <rFont val="Calibri"/>
        <family val="2"/>
      </rPr>
      <t xml:space="preserve">New Holland
</t>
    </r>
    <r>
      <rPr>
        <sz val="11"/>
        <rFont val="Calibri"/>
        <family val="2"/>
      </rPr>
      <t>T6031</t>
    </r>
  </si>
  <si>
    <r>
      <rPr>
        <sz val="11"/>
        <rFont val="Calibri"/>
        <family val="2"/>
      </rPr>
      <t xml:space="preserve">Tractor - agriculture
</t>
    </r>
    <r>
      <rPr>
        <sz val="11"/>
        <rFont val="Calibri"/>
        <family val="2"/>
      </rPr>
      <t>all purpose</t>
    </r>
  </si>
  <si>
    <r>
      <rPr>
        <sz val="11"/>
        <rFont val="Calibri"/>
        <family val="2"/>
      </rPr>
      <t>Loader, Tractor, Wheel</t>
    </r>
  </si>
  <si>
    <r>
      <rPr>
        <sz val="11"/>
        <rFont val="Calibri"/>
        <family val="2"/>
      </rPr>
      <t>0.87 CY</t>
    </r>
  </si>
  <si>
    <r>
      <rPr>
        <sz val="11"/>
        <rFont val="Calibri"/>
        <family val="2"/>
      </rPr>
      <t>to 80</t>
    </r>
  </si>
  <si>
    <r>
      <rPr>
        <sz val="11"/>
        <rFont val="Calibri"/>
        <family val="2"/>
      </rPr>
      <t>Case 580 Super L</t>
    </r>
  </si>
  <si>
    <r>
      <rPr>
        <sz val="11"/>
        <rFont val="Calibri"/>
        <family val="2"/>
      </rPr>
      <t xml:space="preserve">Mixer, Concrete
</t>
    </r>
    <r>
      <rPr>
        <sz val="11"/>
        <rFont val="Calibri"/>
        <family val="2"/>
      </rPr>
      <t>Portable</t>
    </r>
  </si>
  <si>
    <r>
      <rPr>
        <sz val="11"/>
        <rFont val="Calibri"/>
        <family val="2"/>
      </rPr>
      <t>Batching Capacity</t>
    </r>
  </si>
  <si>
    <r>
      <rPr>
        <sz val="11"/>
        <rFont val="Calibri"/>
        <family val="2"/>
      </rPr>
      <t>10 Cft</t>
    </r>
  </si>
  <si>
    <r>
      <rPr>
        <sz val="11"/>
        <rFont val="Calibri"/>
        <family val="2"/>
      </rPr>
      <t>Diesel Powered</t>
    </r>
  </si>
  <si>
    <r>
      <rPr>
        <sz val="11"/>
        <rFont val="Calibri"/>
        <family val="2"/>
      </rPr>
      <t>12 Cft</t>
    </r>
  </si>
  <si>
    <r>
      <rPr>
        <sz val="11"/>
        <rFont val="Calibri"/>
        <family val="2"/>
      </rPr>
      <t>Gasoline Powered</t>
    </r>
  </si>
  <si>
    <r>
      <rPr>
        <sz val="11"/>
        <rFont val="Calibri"/>
        <family val="2"/>
      </rPr>
      <t xml:space="preserve">Mixer, Concrete, Trailer
</t>
    </r>
    <r>
      <rPr>
        <sz val="11"/>
        <rFont val="Calibri"/>
        <family val="2"/>
      </rPr>
      <t>Mounted</t>
    </r>
  </si>
  <si>
    <r>
      <rPr>
        <sz val="11"/>
        <rFont val="Calibri"/>
        <family val="2"/>
      </rPr>
      <t>11 Cft</t>
    </r>
  </si>
  <si>
    <r>
      <rPr>
        <sz val="11"/>
        <rFont val="Calibri"/>
        <family val="2"/>
      </rPr>
      <t>16 Cft</t>
    </r>
  </si>
  <si>
    <r>
      <rPr>
        <sz val="11"/>
        <rFont val="Calibri"/>
        <family val="2"/>
      </rPr>
      <t>Truck, Concrete Mixer</t>
    </r>
  </si>
  <si>
    <r>
      <rPr>
        <sz val="11"/>
        <rFont val="Calibri"/>
        <family val="2"/>
      </rPr>
      <t>Mixer Capacity</t>
    </r>
  </si>
  <si>
    <r>
      <rPr>
        <sz val="11"/>
        <rFont val="Calibri"/>
        <family val="2"/>
      </rPr>
      <t>13 CY</t>
    </r>
  </si>
  <si>
    <r>
      <rPr>
        <sz val="11"/>
        <rFont val="Calibri"/>
        <family val="2"/>
      </rPr>
      <t xml:space="preserve">Hand-Held, Pavement
</t>
    </r>
    <r>
      <rPr>
        <sz val="11"/>
        <rFont val="Calibri"/>
        <family val="2"/>
      </rPr>
      <t>Breakers</t>
    </r>
  </si>
  <si>
    <r>
      <rPr>
        <sz val="11"/>
        <rFont val="Calibri"/>
        <family val="2"/>
      </rPr>
      <t xml:space="preserve">Air Tool/Electric
</t>
    </r>
    <r>
      <rPr>
        <sz val="11"/>
        <rFont val="Calibri"/>
        <family val="2"/>
      </rPr>
      <t>Power</t>
    </r>
  </si>
  <si>
    <r>
      <rPr>
        <sz val="11"/>
        <rFont val="Calibri"/>
        <family val="2"/>
      </rPr>
      <t>90 Lbs</t>
    </r>
  </si>
  <si>
    <r>
      <rPr>
        <sz val="11"/>
        <rFont val="Calibri"/>
        <family val="2"/>
      </rPr>
      <t xml:space="preserve">Self-Propelled
</t>
    </r>
    <r>
      <rPr>
        <sz val="11"/>
        <rFont val="Calibri"/>
        <family val="2"/>
      </rPr>
      <t>Pavement Breaker,</t>
    </r>
  </si>
  <si>
    <r>
      <rPr>
        <sz val="11"/>
        <rFont val="Calibri"/>
        <family val="2"/>
      </rPr>
      <t xml:space="preserve">Self-Propelled
</t>
    </r>
    <r>
      <rPr>
        <sz val="11"/>
        <rFont val="Calibri"/>
        <family val="2"/>
      </rPr>
      <t>(Diesel)</t>
    </r>
  </si>
  <si>
    <r>
      <rPr>
        <sz val="11"/>
        <rFont val="Calibri"/>
        <family val="2"/>
      </rPr>
      <t>to 70-80</t>
    </r>
  </si>
  <si>
    <r>
      <rPr>
        <sz val="11"/>
        <rFont val="Calibri"/>
        <family val="2"/>
      </rPr>
      <t>Vibrator, Concrete</t>
    </r>
  </si>
  <si>
    <r>
      <rPr>
        <sz val="11"/>
        <rFont val="Calibri"/>
        <family val="2"/>
      </rPr>
      <t>Hand Held</t>
    </r>
  </si>
  <si>
    <r>
      <rPr>
        <sz val="11"/>
        <rFont val="Calibri"/>
        <family val="2"/>
      </rPr>
      <t>to 4</t>
    </r>
  </si>
  <si>
    <r>
      <rPr>
        <sz val="11"/>
        <rFont val="Calibri"/>
        <family val="2"/>
      </rPr>
      <t>Spreader, Chip</t>
    </r>
  </si>
  <si>
    <r>
      <rPr>
        <sz val="11"/>
        <rFont val="Calibri"/>
        <family val="2"/>
      </rPr>
      <t xml:space="preserve">Spread Hopper
</t>
    </r>
    <r>
      <rPr>
        <sz val="11"/>
        <rFont val="Calibri"/>
        <family val="2"/>
      </rPr>
      <t>Width</t>
    </r>
  </si>
  <si>
    <r>
      <rPr>
        <sz val="11"/>
        <rFont val="Calibri"/>
        <family val="2"/>
      </rPr>
      <t>12.5 Ft</t>
    </r>
  </si>
  <si>
    <r>
      <rPr>
        <sz val="11"/>
        <rFont val="Calibri"/>
        <family val="2"/>
      </rPr>
      <t>16.5 Ft</t>
    </r>
  </si>
  <si>
    <r>
      <rPr>
        <sz val="11"/>
        <rFont val="Calibri"/>
        <family val="2"/>
      </rPr>
      <t xml:space="preserve">Spreader, Chip,
</t>
    </r>
    <r>
      <rPr>
        <sz val="11"/>
        <rFont val="Calibri"/>
        <family val="2"/>
      </rPr>
      <t>Mounted</t>
    </r>
  </si>
  <si>
    <r>
      <rPr>
        <sz val="11"/>
        <rFont val="Calibri"/>
        <family val="2"/>
      </rPr>
      <t>Hopper Size</t>
    </r>
  </si>
  <si>
    <r>
      <rPr>
        <sz val="11"/>
        <rFont val="Calibri"/>
        <family val="2"/>
      </rPr>
      <t>8 Ft</t>
    </r>
  </si>
  <si>
    <r>
      <rPr>
        <sz val="11"/>
        <rFont val="Calibri"/>
        <family val="2"/>
      </rPr>
      <t>Trailer &amp; truck mounted.</t>
    </r>
  </si>
  <si>
    <r>
      <rPr>
        <sz val="11"/>
        <rFont val="Calibri"/>
        <family val="2"/>
      </rPr>
      <t>Paver, Asphalt, Towed</t>
    </r>
  </si>
  <si>
    <r>
      <rPr>
        <sz val="11"/>
        <rFont val="Calibri"/>
        <family val="2"/>
      </rPr>
      <t xml:space="preserve">Does not include Prime
</t>
    </r>
    <r>
      <rPr>
        <sz val="11"/>
        <rFont val="Calibri"/>
        <family val="2"/>
      </rPr>
      <t>Mover.</t>
    </r>
  </si>
  <si>
    <r>
      <rPr>
        <sz val="11"/>
        <rFont val="Calibri"/>
        <family val="2"/>
      </rPr>
      <t>Paver, Asphalt</t>
    </r>
  </si>
  <si>
    <r>
      <rPr>
        <sz val="11"/>
        <rFont val="Calibri"/>
        <family val="2"/>
      </rPr>
      <t>Crawler</t>
    </r>
  </si>
  <si>
    <r>
      <rPr>
        <sz val="11"/>
        <rFont val="Calibri"/>
        <family val="2"/>
      </rPr>
      <t xml:space="preserve">Includes wheel and
</t>
    </r>
    <r>
      <rPr>
        <sz val="11"/>
        <rFont val="Calibri"/>
        <family val="2"/>
      </rPr>
      <t>crawler equipment.</t>
    </r>
  </si>
  <si>
    <r>
      <rPr>
        <sz val="11"/>
        <rFont val="Calibri"/>
        <family val="2"/>
      </rPr>
      <t>35,000Lbs &amp; Over</t>
    </r>
  </si>
  <si>
    <r>
      <rPr>
        <sz val="11"/>
        <rFont val="Calibri"/>
        <family val="2"/>
      </rPr>
      <t>Pick-up, Asphalt</t>
    </r>
  </si>
  <si>
    <r>
      <rPr>
        <sz val="11"/>
        <rFont val="Calibri"/>
        <family val="2"/>
      </rPr>
      <t>Cederapids</t>
    </r>
  </si>
  <si>
    <r>
      <rPr>
        <sz val="11"/>
        <rFont val="Calibri"/>
        <family val="2"/>
      </rPr>
      <t>CR MS-2</t>
    </r>
  </si>
  <si>
    <r>
      <rPr>
        <sz val="11"/>
        <rFont val="Calibri"/>
        <family val="2"/>
      </rPr>
      <t>113 to 140</t>
    </r>
  </si>
  <si>
    <r>
      <rPr>
        <sz val="11"/>
        <rFont val="Calibri"/>
        <family val="2"/>
      </rPr>
      <t>Asphalt-Pick-up Machine</t>
    </r>
  </si>
  <si>
    <r>
      <rPr>
        <sz val="11"/>
        <rFont val="Calibri"/>
        <family val="2"/>
      </rPr>
      <t>Blaw-Knox</t>
    </r>
  </si>
  <si>
    <r>
      <rPr>
        <sz val="11"/>
        <rFont val="Calibri"/>
        <family val="2"/>
      </rPr>
      <t>MC-330</t>
    </r>
  </si>
  <si>
    <r>
      <rPr>
        <sz val="11"/>
        <rFont val="Calibri"/>
        <family val="2"/>
      </rPr>
      <t>184 to 200</t>
    </r>
  </si>
  <si>
    <r>
      <rPr>
        <sz val="11"/>
        <rFont val="Calibri"/>
        <family val="2"/>
      </rPr>
      <t>MTV 1000C</t>
    </r>
  </si>
  <si>
    <r>
      <rPr>
        <sz val="11"/>
        <rFont val="Calibri"/>
        <family val="2"/>
      </rPr>
      <t>to 275</t>
    </r>
  </si>
  <si>
    <r>
      <rPr>
        <sz val="11"/>
        <rFont val="Calibri"/>
        <family val="2"/>
      </rPr>
      <t>Striper</t>
    </r>
  </si>
  <si>
    <r>
      <rPr>
        <sz val="11"/>
        <rFont val="Calibri"/>
        <family val="2"/>
      </rPr>
      <t>Paint Capacity</t>
    </r>
  </si>
  <si>
    <r>
      <rPr>
        <sz val="11"/>
        <rFont val="Calibri"/>
        <family val="2"/>
      </rPr>
      <t>40 Gal</t>
    </r>
  </si>
  <si>
    <r>
      <rPr>
        <sz val="11"/>
        <rFont val="Calibri"/>
        <family val="2"/>
      </rPr>
      <t>to 22</t>
    </r>
  </si>
  <si>
    <r>
      <rPr>
        <sz val="11"/>
        <rFont val="Calibri"/>
        <family val="2"/>
      </rPr>
      <t>90 Gal</t>
    </r>
  </si>
  <si>
    <r>
      <rPr>
        <sz val="11"/>
        <rFont val="Calibri"/>
        <family val="2"/>
      </rPr>
      <t>120 Gal</t>
    </r>
  </si>
  <si>
    <r>
      <rPr>
        <sz val="11"/>
        <rFont val="Calibri"/>
        <family val="2"/>
      </rPr>
      <t>to 122</t>
    </r>
  </si>
  <si>
    <r>
      <rPr>
        <sz val="11"/>
        <rFont val="Calibri"/>
        <family val="2"/>
      </rPr>
      <t>Striper, Truck Mounted</t>
    </r>
  </si>
  <si>
    <r>
      <rPr>
        <sz val="11"/>
        <rFont val="Calibri"/>
        <family val="2"/>
      </rPr>
      <t>to 460</t>
    </r>
  </si>
  <si>
    <r>
      <rPr>
        <sz val="11"/>
        <rFont val="Calibri"/>
        <family val="2"/>
      </rPr>
      <t>Striper, Walk-behind</t>
    </r>
  </si>
  <si>
    <r>
      <rPr>
        <sz val="11"/>
        <rFont val="Calibri"/>
        <family val="2"/>
      </rPr>
      <t>12 Gal</t>
    </r>
  </si>
  <si>
    <r>
      <rPr>
        <sz val="11"/>
        <rFont val="Calibri"/>
        <family val="2"/>
      </rPr>
      <t>Paver Accessory - Belt Extension</t>
    </r>
  </si>
  <si>
    <r>
      <rPr>
        <sz val="11"/>
        <rFont val="Calibri"/>
        <family val="2"/>
      </rPr>
      <t xml:space="preserve">2002 Leeboy
</t>
    </r>
    <r>
      <rPr>
        <sz val="11"/>
        <rFont val="Calibri"/>
        <family val="2"/>
      </rPr>
      <t>Conveyor Belt Extension</t>
    </r>
  </si>
  <si>
    <r>
      <rPr>
        <sz val="11"/>
        <rFont val="Calibri"/>
        <family val="2"/>
      </rPr>
      <t>24' X 50'</t>
    </r>
  </si>
  <si>
    <r>
      <rPr>
        <sz val="11"/>
        <rFont val="Calibri"/>
        <family val="2"/>
      </rPr>
      <t>crawler</t>
    </r>
  </si>
  <si>
    <r>
      <rPr>
        <sz val="11"/>
        <rFont val="Calibri"/>
        <family val="2"/>
      </rPr>
      <t xml:space="preserve">Plow, Snow, Grader
</t>
    </r>
    <r>
      <rPr>
        <sz val="11"/>
        <rFont val="Calibri"/>
        <family val="2"/>
      </rPr>
      <t>Mounted</t>
    </r>
  </si>
  <si>
    <r>
      <rPr>
        <sz val="11"/>
        <rFont val="Calibri"/>
        <family val="2"/>
      </rPr>
      <t>Width</t>
    </r>
  </si>
  <si>
    <r>
      <rPr>
        <sz val="11"/>
        <rFont val="Calibri"/>
        <family val="2"/>
      </rPr>
      <t>to 10 Ft</t>
    </r>
  </si>
  <si>
    <r>
      <rPr>
        <sz val="11"/>
        <rFont val="Calibri"/>
        <family val="2"/>
      </rPr>
      <t xml:space="preserve">Include Grader for total
</t>
    </r>
    <r>
      <rPr>
        <sz val="11"/>
        <rFont val="Calibri"/>
        <family val="2"/>
      </rPr>
      <t>cost</t>
    </r>
  </si>
  <si>
    <r>
      <rPr>
        <sz val="11"/>
        <rFont val="Calibri"/>
        <family val="2"/>
      </rPr>
      <t>to 14 Ft</t>
    </r>
  </si>
  <si>
    <r>
      <rPr>
        <sz val="11"/>
        <rFont val="Calibri"/>
        <family val="2"/>
      </rPr>
      <t>Plow, Truck Mounted</t>
    </r>
  </si>
  <si>
    <r>
      <rPr>
        <sz val="11"/>
        <rFont val="Calibri"/>
        <family val="2"/>
      </rPr>
      <t>to 15 Ft</t>
    </r>
  </si>
  <si>
    <r>
      <rPr>
        <sz val="11"/>
        <rFont val="Calibri"/>
        <family val="2"/>
      </rPr>
      <t xml:space="preserve">Include truck for total
</t>
    </r>
    <r>
      <rPr>
        <sz val="11"/>
        <rFont val="Calibri"/>
        <family val="2"/>
      </rPr>
      <t>cost</t>
    </r>
  </si>
  <si>
    <r>
      <rPr>
        <sz val="11"/>
        <rFont val="Calibri"/>
        <family val="2"/>
      </rPr>
      <t xml:space="preserve">With leveling wing.
</t>
    </r>
    <r>
      <rPr>
        <sz val="11"/>
        <rFont val="Calibri"/>
        <family val="2"/>
      </rPr>
      <t xml:space="preserve">Include
</t>
    </r>
    <r>
      <rPr>
        <sz val="11"/>
        <rFont val="Calibri"/>
        <family val="2"/>
      </rPr>
      <t>truck for total cost</t>
    </r>
  </si>
  <si>
    <r>
      <rPr>
        <sz val="11"/>
        <rFont val="Calibri"/>
        <family val="2"/>
      </rPr>
      <t>Spreader, Sand</t>
    </r>
  </si>
  <si>
    <r>
      <rPr>
        <sz val="11"/>
        <rFont val="Calibri"/>
        <family val="2"/>
      </rPr>
      <t>Mounting</t>
    </r>
  </si>
  <si>
    <r>
      <rPr>
        <sz val="11"/>
        <rFont val="Calibri"/>
        <family val="2"/>
      </rPr>
      <t>Tailgate, Chassis</t>
    </r>
  </si>
  <si>
    <r>
      <rPr>
        <sz val="11"/>
        <rFont val="Calibri"/>
        <family val="2"/>
      </rPr>
      <t>Truck not included</t>
    </r>
  </si>
  <si>
    <r>
      <rPr>
        <sz val="11"/>
        <rFont val="Calibri"/>
        <family val="2"/>
      </rPr>
      <t>Dump Body</t>
    </r>
  </si>
  <si>
    <r>
      <rPr>
        <sz val="11"/>
        <rFont val="Calibri"/>
        <family val="2"/>
      </rPr>
      <t>Truck (10yd)</t>
    </r>
  </si>
  <si>
    <r>
      <rPr>
        <sz val="11"/>
        <rFont val="Calibri"/>
        <family val="2"/>
      </rPr>
      <t>Spreader, Chemical</t>
    </r>
  </si>
  <si>
    <r>
      <rPr>
        <sz val="11"/>
        <rFont val="Calibri"/>
        <family val="2"/>
      </rPr>
      <t>Pump -  Trash Pump</t>
    </r>
  </si>
  <si>
    <r>
      <rPr>
        <sz val="11"/>
        <rFont val="Calibri"/>
        <family val="2"/>
      </rPr>
      <t>10 MTC</t>
    </r>
  </si>
  <si>
    <r>
      <rPr>
        <sz val="11"/>
        <rFont val="Calibri"/>
        <family val="2"/>
      </rPr>
      <t>2" Pump</t>
    </r>
  </si>
  <si>
    <r>
      <rPr>
        <sz val="11"/>
        <rFont val="Calibri"/>
        <family val="2"/>
      </rPr>
      <t>to 7</t>
    </r>
  </si>
  <si>
    <r>
      <rPr>
        <sz val="11"/>
        <rFont val="Calibri"/>
        <family val="2"/>
      </rPr>
      <t>10,000 gph</t>
    </r>
  </si>
  <si>
    <r>
      <rPr>
        <sz val="11"/>
        <rFont val="Calibri"/>
        <family val="2"/>
      </rPr>
      <t>Pump</t>
    </r>
  </si>
  <si>
    <r>
      <rPr>
        <sz val="11"/>
        <rFont val="Calibri"/>
        <family val="2"/>
      </rPr>
      <t xml:space="preserve">Centrifugal, 8M
</t>
    </r>
    <r>
      <rPr>
        <sz val="11"/>
        <rFont val="Calibri"/>
        <family val="2"/>
      </rPr>
      <t>pump</t>
    </r>
  </si>
  <si>
    <r>
      <rPr>
        <sz val="11"/>
        <rFont val="Calibri"/>
        <family val="2"/>
      </rPr>
      <t>2" - 10,000 gal/hr.</t>
    </r>
  </si>
  <si>
    <r>
      <rPr>
        <sz val="11"/>
        <rFont val="Calibri"/>
        <family val="2"/>
      </rPr>
      <t>to 4.5</t>
    </r>
  </si>
  <si>
    <r>
      <rPr>
        <sz val="11"/>
        <rFont val="Calibri"/>
        <family val="2"/>
      </rPr>
      <t>Hoses not included.</t>
    </r>
  </si>
  <si>
    <r>
      <rPr>
        <sz val="11"/>
        <rFont val="Calibri"/>
        <family val="2"/>
      </rPr>
      <t>Diaphragm pump</t>
    </r>
  </si>
  <si>
    <r>
      <rPr>
        <sz val="11"/>
        <rFont val="Calibri"/>
        <family val="2"/>
      </rPr>
      <t>2" - 3,000 gal/hr.</t>
    </r>
  </si>
  <si>
    <r>
      <rPr>
        <sz val="11"/>
        <rFont val="Calibri"/>
        <family val="2"/>
      </rPr>
      <t xml:space="preserve">Centrifugal, 18M
</t>
    </r>
    <r>
      <rPr>
        <sz val="11"/>
        <rFont val="Calibri"/>
        <family val="2"/>
      </rPr>
      <t>pump</t>
    </r>
  </si>
  <si>
    <r>
      <rPr>
        <sz val="11"/>
        <rFont val="Calibri"/>
        <family val="2"/>
      </rPr>
      <t xml:space="preserve">3" - 18,000 gal/hr.
</t>
    </r>
    <r>
      <rPr>
        <sz val="11"/>
        <rFont val="Calibri"/>
        <family val="2"/>
      </rPr>
      <t>pump</t>
    </r>
  </si>
  <si>
    <r>
      <rPr>
        <sz val="11"/>
        <rFont val="Calibri"/>
        <family val="2"/>
      </rPr>
      <t>to 15</t>
    </r>
  </si>
  <si>
    <r>
      <rPr>
        <sz val="11"/>
        <rFont val="Calibri"/>
        <family val="2"/>
      </rPr>
      <t>to 40</t>
    </r>
  </si>
  <si>
    <r>
      <rPr>
        <sz val="11"/>
        <rFont val="Calibri"/>
        <family val="2"/>
      </rPr>
      <t>4"</t>
    </r>
  </si>
  <si>
    <r>
      <rPr>
        <sz val="11"/>
        <rFont val="Calibri"/>
        <family val="2"/>
      </rPr>
      <t>40,000 gal/hr.</t>
    </r>
  </si>
  <si>
    <r>
      <rPr>
        <sz val="11"/>
        <rFont val="Calibri"/>
        <family val="2"/>
      </rPr>
      <t>to 95</t>
    </r>
  </si>
  <si>
    <r>
      <rPr>
        <sz val="11"/>
        <rFont val="Calibri"/>
        <family val="2"/>
      </rPr>
      <t>Does not include Hoses.</t>
    </r>
  </si>
  <si>
    <r>
      <rPr>
        <sz val="11"/>
        <rFont val="Calibri"/>
        <family val="2"/>
      </rPr>
      <t>to 425</t>
    </r>
  </si>
  <si>
    <r>
      <rPr>
        <sz val="11"/>
        <rFont val="Calibri"/>
        <family val="2"/>
      </rPr>
      <t>to 575</t>
    </r>
  </si>
  <si>
    <r>
      <rPr>
        <sz val="11"/>
        <rFont val="Calibri"/>
        <family val="2"/>
      </rPr>
      <t>8484-1</t>
    </r>
  </si>
  <si>
    <r>
      <rPr>
        <sz val="11"/>
        <rFont val="Calibri"/>
        <family val="2"/>
      </rPr>
      <t>Electric Motor</t>
    </r>
  </si>
  <si>
    <r>
      <rPr>
        <sz val="11"/>
        <rFont val="Calibri"/>
        <family val="2"/>
      </rPr>
      <t>8485-1</t>
    </r>
  </si>
  <si>
    <r>
      <rPr>
        <sz val="11"/>
        <rFont val="Calibri"/>
        <family val="2"/>
      </rPr>
      <t>8485-2</t>
    </r>
  </si>
  <si>
    <r>
      <rPr>
        <sz val="11"/>
        <rFont val="Calibri"/>
        <family val="2"/>
      </rPr>
      <t>8485-3</t>
    </r>
  </si>
  <si>
    <r>
      <rPr>
        <sz val="11"/>
        <rFont val="Calibri"/>
        <family val="2"/>
      </rPr>
      <t>110,000 gpm</t>
    </r>
  </si>
  <si>
    <r>
      <rPr>
        <sz val="11"/>
        <rFont val="Calibri"/>
        <family val="2"/>
      </rPr>
      <t>8485-4</t>
    </r>
  </si>
  <si>
    <r>
      <rPr>
        <sz val="11"/>
        <rFont val="Calibri"/>
        <family val="2"/>
      </rPr>
      <t>CAT-3606 Engine</t>
    </r>
  </si>
  <si>
    <r>
      <rPr>
        <sz val="11"/>
        <rFont val="Calibri"/>
        <family val="2"/>
      </rPr>
      <t>8485-5</t>
    </r>
  </si>
  <si>
    <r>
      <rPr>
        <sz val="11"/>
        <rFont val="Calibri"/>
        <family val="2"/>
      </rPr>
      <t>464,125 gpm</t>
    </r>
  </si>
  <si>
    <r>
      <rPr>
        <sz val="11"/>
        <rFont val="Calibri"/>
        <family val="2"/>
      </rPr>
      <t>8485-6</t>
    </r>
  </si>
  <si>
    <r>
      <rPr>
        <sz val="11"/>
        <rFont val="Calibri"/>
        <family val="2"/>
      </rPr>
      <t xml:space="preserve">Pump -High Powered
</t>
    </r>
    <r>
      <rPr>
        <sz val="11"/>
        <rFont val="Calibri"/>
        <family val="2"/>
      </rPr>
      <t>Pump with Caterpillar Engine</t>
    </r>
  </si>
  <si>
    <r>
      <rPr>
        <sz val="11"/>
        <rFont val="Calibri"/>
        <family val="2"/>
      </rPr>
      <t xml:space="preserve">C280-12 CAT
</t>
    </r>
    <r>
      <rPr>
        <sz val="11"/>
        <rFont val="Calibri"/>
        <family val="2"/>
      </rPr>
      <t>Engine</t>
    </r>
  </si>
  <si>
    <r>
      <rPr>
        <sz val="11"/>
        <rFont val="Calibri"/>
        <family val="2"/>
      </rPr>
      <t>1000-RPM,  20,000 CFM</t>
    </r>
  </si>
  <si>
    <r>
      <rPr>
        <sz val="11"/>
        <rFont val="Calibri"/>
        <family val="2"/>
      </rPr>
      <t>Fairbanks Morse/Lufkin Heavy Duty Pump</t>
    </r>
  </si>
  <si>
    <r>
      <rPr>
        <sz val="11"/>
        <rFont val="Calibri"/>
        <family val="2"/>
      </rPr>
      <t>Aerial Lift, Truck Mounted</t>
    </r>
  </si>
  <si>
    <r>
      <rPr>
        <sz val="11"/>
        <rFont val="Calibri"/>
        <family val="2"/>
      </rPr>
      <t>Max. Platform Height</t>
    </r>
  </si>
  <si>
    <r>
      <rPr>
        <sz val="11"/>
        <rFont val="Calibri"/>
        <family val="2"/>
      </rPr>
      <t xml:space="preserve">Add this rate to truck rate
</t>
    </r>
    <r>
      <rPr>
        <sz val="11"/>
        <rFont val="Calibri"/>
        <family val="2"/>
      </rPr>
      <t xml:space="preserve">for
</t>
    </r>
    <r>
      <rPr>
        <sz val="11"/>
        <rFont val="Calibri"/>
        <family val="2"/>
      </rPr>
      <t>total lift and truck rate</t>
    </r>
  </si>
  <si>
    <r>
      <rPr>
        <sz val="11"/>
        <rFont val="Calibri"/>
        <family val="2"/>
      </rPr>
      <t>61 Ft</t>
    </r>
  </si>
  <si>
    <r>
      <rPr>
        <sz val="11"/>
        <rFont val="Calibri"/>
        <family val="2"/>
      </rPr>
      <t xml:space="preserve">Add this rate to truck rate for
</t>
    </r>
    <r>
      <rPr>
        <sz val="11"/>
        <rFont val="Calibri"/>
        <family val="2"/>
      </rPr>
      <t>total lift and truck rate</t>
    </r>
  </si>
  <si>
    <r>
      <rPr>
        <sz val="11"/>
        <rFont val="Calibri"/>
        <family val="2"/>
      </rPr>
      <t>80 Ft</t>
    </r>
  </si>
  <si>
    <r>
      <rPr>
        <sz val="11"/>
        <rFont val="Calibri"/>
        <family val="2"/>
      </rPr>
      <t>Max. Platform Load - 600Lbs</t>
    </r>
  </si>
  <si>
    <r>
      <rPr>
        <sz val="11"/>
        <rFont val="Calibri"/>
        <family val="2"/>
      </rPr>
      <t>81 Ft -100 Ft. Ht.</t>
    </r>
  </si>
  <si>
    <r>
      <rPr>
        <sz val="11"/>
        <rFont val="Calibri"/>
        <family val="2"/>
      </rPr>
      <t xml:space="preserve">Articulated and Telescoping.
</t>
    </r>
    <r>
      <rPr>
        <sz val="11"/>
        <rFont val="Calibri"/>
        <family val="2"/>
      </rPr>
      <t xml:space="preserve">Add this rate to truck rate
</t>
    </r>
    <r>
      <rPr>
        <sz val="11"/>
        <rFont val="Calibri"/>
        <family val="2"/>
      </rPr>
      <t>for total lift and truck rate</t>
    </r>
  </si>
  <si>
    <r>
      <rPr>
        <sz val="11"/>
        <rFont val="Calibri"/>
        <family val="2"/>
      </rPr>
      <t xml:space="preserve">Aerial Lift, Self-
</t>
    </r>
    <r>
      <rPr>
        <sz val="11"/>
        <rFont val="Calibri"/>
        <family val="2"/>
      </rPr>
      <t>Propelled</t>
    </r>
  </si>
  <si>
    <r>
      <rPr>
        <sz val="11"/>
        <rFont val="Calibri"/>
        <family val="2"/>
      </rPr>
      <t xml:space="preserve">Max. Platform
</t>
    </r>
    <r>
      <rPr>
        <sz val="11"/>
        <rFont val="Calibri"/>
        <family val="2"/>
      </rPr>
      <t>Height</t>
    </r>
  </si>
  <si>
    <r>
      <rPr>
        <sz val="11"/>
        <rFont val="Calibri"/>
        <family val="2"/>
      </rPr>
      <t>37 Ft. Ht.</t>
    </r>
  </si>
  <si>
    <r>
      <rPr>
        <sz val="11"/>
        <rFont val="Calibri"/>
        <family val="2"/>
      </rPr>
      <t xml:space="preserve">Articulated, Telescoping,
</t>
    </r>
    <r>
      <rPr>
        <sz val="11"/>
        <rFont val="Calibri"/>
        <family val="2"/>
      </rPr>
      <t>Scissor.</t>
    </r>
  </si>
  <si>
    <r>
      <rPr>
        <sz val="11"/>
        <rFont val="Calibri"/>
        <family val="2"/>
      </rPr>
      <t>60 Ft. Ht.</t>
    </r>
  </si>
  <si>
    <r>
      <rPr>
        <sz val="11"/>
        <rFont val="Calibri"/>
        <family val="2"/>
      </rPr>
      <t>70 Ft. Ht.</t>
    </r>
  </si>
  <si>
    <r>
      <rPr>
        <sz val="11"/>
        <rFont val="Calibri"/>
        <family val="2"/>
      </rPr>
      <t>125 Ft. Ht.</t>
    </r>
  </si>
  <si>
    <r>
      <rPr>
        <sz val="11"/>
        <rFont val="Calibri"/>
        <family val="2"/>
      </rPr>
      <t>to 85</t>
    </r>
  </si>
  <si>
    <r>
      <rPr>
        <sz val="11"/>
        <rFont val="Calibri"/>
        <family val="2"/>
      </rPr>
      <t xml:space="preserve">Articulated and
</t>
    </r>
    <r>
      <rPr>
        <sz val="11"/>
        <rFont val="Calibri"/>
        <family val="2"/>
      </rPr>
      <t>Telescoping.</t>
    </r>
  </si>
  <si>
    <r>
      <rPr>
        <sz val="11"/>
        <rFont val="Calibri"/>
        <family val="2"/>
      </rPr>
      <t>150 Ft. Ht.</t>
    </r>
  </si>
  <si>
    <r>
      <rPr>
        <sz val="11"/>
        <rFont val="Calibri"/>
        <family val="2"/>
      </rPr>
      <t xml:space="preserve">I.C. Aerial Lift, Self-
</t>
    </r>
    <r>
      <rPr>
        <sz val="11"/>
        <rFont val="Calibri"/>
        <family val="2"/>
      </rPr>
      <t>Propelled</t>
    </r>
  </si>
  <si>
    <r>
      <rPr>
        <sz val="11"/>
        <rFont val="Calibri"/>
        <family val="2"/>
      </rPr>
      <t xml:space="preserve">Max. Platform
</t>
    </r>
    <r>
      <rPr>
        <sz val="11"/>
        <rFont val="Calibri"/>
        <family val="2"/>
      </rPr>
      <t>Load - 500 Lbs</t>
    </r>
  </si>
  <si>
    <r>
      <rPr>
        <sz val="11"/>
        <rFont val="Calibri"/>
        <family val="2"/>
      </rPr>
      <t>75"x155", 40Ft Ht.</t>
    </r>
  </si>
  <si>
    <r>
      <rPr>
        <sz val="11"/>
        <rFont val="Calibri"/>
        <family val="2"/>
      </rPr>
      <t>2000 Lbs Capacity</t>
    </r>
  </si>
  <si>
    <t>Cost Code</t>
  </si>
  <si>
    <r>
      <rPr>
        <sz val="11"/>
        <rFont val="Calibri"/>
        <family val="2"/>
      </rPr>
      <t>Crane, Truck Mounted</t>
    </r>
  </si>
  <si>
    <r>
      <rPr>
        <sz val="11"/>
        <rFont val="Calibri"/>
        <family val="2"/>
      </rPr>
      <t>Max. Lift Capacity</t>
    </r>
  </si>
  <si>
    <r>
      <rPr>
        <sz val="11"/>
        <rFont val="Calibri"/>
        <family val="2"/>
      </rPr>
      <t>24000 Lbs</t>
    </r>
  </si>
  <si>
    <r>
      <rPr>
        <sz val="11"/>
        <rFont val="Calibri"/>
        <family val="2"/>
      </rPr>
      <t xml:space="preserve">Include truck rate for
</t>
    </r>
    <r>
      <rPr>
        <sz val="11"/>
        <rFont val="Calibri"/>
        <family val="2"/>
      </rPr>
      <t>total cost</t>
    </r>
  </si>
  <si>
    <r>
      <rPr>
        <sz val="11"/>
        <rFont val="Calibri"/>
        <family val="2"/>
      </rPr>
      <t>36000 Lbs</t>
    </r>
  </si>
  <si>
    <r>
      <rPr>
        <sz val="11"/>
        <rFont val="Calibri"/>
        <family val="2"/>
      </rPr>
      <t>60000 Lbs</t>
    </r>
  </si>
  <si>
    <r>
      <rPr>
        <sz val="11"/>
        <rFont val="Calibri"/>
        <family val="2"/>
      </rPr>
      <t>Crane</t>
    </r>
  </si>
  <si>
    <r>
      <rPr>
        <sz val="11"/>
        <rFont val="Calibri"/>
        <family val="2"/>
      </rPr>
      <t>8 MT</t>
    </r>
  </si>
  <si>
    <r>
      <rPr>
        <sz val="11"/>
        <rFont val="Calibri"/>
        <family val="2"/>
      </rPr>
      <t>15 MT</t>
    </r>
  </si>
  <si>
    <r>
      <rPr>
        <sz val="11"/>
        <rFont val="Calibri"/>
        <family val="2"/>
      </rPr>
      <t>50 MT</t>
    </r>
  </si>
  <si>
    <r>
      <rPr>
        <sz val="11"/>
        <rFont val="Calibri"/>
        <family val="2"/>
      </rPr>
      <t>70 MT</t>
    </r>
  </si>
  <si>
    <r>
      <rPr>
        <sz val="11"/>
        <rFont val="Calibri"/>
        <family val="2"/>
      </rPr>
      <t>Crane (Crawler)</t>
    </r>
  </si>
  <si>
    <r>
      <rPr>
        <sz val="11"/>
        <rFont val="Calibri"/>
        <family val="2"/>
      </rPr>
      <t>110 MT</t>
    </r>
  </si>
  <si>
    <r>
      <rPr>
        <sz val="11"/>
        <rFont val="Calibri"/>
        <family val="2"/>
      </rPr>
      <t>Saw, Concrete</t>
    </r>
  </si>
  <si>
    <r>
      <rPr>
        <sz val="11"/>
        <rFont val="Calibri"/>
        <family val="2"/>
      </rPr>
      <t>Blade Diameter</t>
    </r>
  </si>
  <si>
    <r>
      <rPr>
        <sz val="11"/>
        <rFont val="Calibri"/>
        <family val="2"/>
      </rPr>
      <t>14 In</t>
    </r>
  </si>
  <si>
    <r>
      <rPr>
        <sz val="11"/>
        <rFont val="Calibri"/>
        <family val="2"/>
      </rPr>
      <t>to 14</t>
    </r>
  </si>
  <si>
    <r>
      <rPr>
        <sz val="11"/>
        <rFont val="Calibri"/>
        <family val="2"/>
      </rPr>
      <t>26 In</t>
    </r>
  </si>
  <si>
    <r>
      <rPr>
        <sz val="11"/>
        <rFont val="Calibri"/>
        <family val="2"/>
      </rPr>
      <t>Saw, Rock</t>
    </r>
  </si>
  <si>
    <r>
      <rPr>
        <sz val="11"/>
        <rFont val="Calibri"/>
        <family val="2"/>
      </rPr>
      <t>Jackhammer (Dry)</t>
    </r>
  </si>
  <si>
    <r>
      <rPr>
        <sz val="11"/>
        <rFont val="Calibri"/>
        <family val="2"/>
      </rPr>
      <t>Weight Class</t>
    </r>
  </si>
  <si>
    <r>
      <rPr>
        <sz val="11"/>
        <rFont val="Calibri"/>
        <family val="2"/>
      </rPr>
      <t>25-45 Lbs</t>
    </r>
  </si>
  <si>
    <r>
      <rPr>
        <sz val="11"/>
        <rFont val="Calibri"/>
        <family val="2"/>
      </rPr>
      <t>Pneumatic Powered</t>
    </r>
  </si>
  <si>
    <r>
      <rPr>
        <sz val="11"/>
        <rFont val="Calibri"/>
        <family val="2"/>
      </rPr>
      <t>Jackhammer (Wet)</t>
    </r>
  </si>
  <si>
    <r>
      <rPr>
        <sz val="11"/>
        <rFont val="Calibri"/>
        <family val="2"/>
      </rPr>
      <t>30-55 Lbs</t>
    </r>
  </si>
  <si>
    <r>
      <rPr>
        <sz val="11"/>
        <rFont val="Calibri"/>
        <family val="2"/>
      </rPr>
      <t>Scraper</t>
    </r>
  </si>
  <si>
    <r>
      <rPr>
        <sz val="11"/>
        <rFont val="Calibri"/>
        <family val="2"/>
      </rPr>
      <t>Scraper Capacity</t>
    </r>
  </si>
  <si>
    <r>
      <rPr>
        <sz val="11"/>
        <rFont val="Calibri"/>
        <family val="2"/>
      </rPr>
      <t>15 CY</t>
    </r>
  </si>
  <si>
    <r>
      <rPr>
        <sz val="11"/>
        <rFont val="Calibri"/>
        <family val="2"/>
      </rPr>
      <t>to 262</t>
    </r>
  </si>
  <si>
    <r>
      <rPr>
        <sz val="11"/>
        <rFont val="Calibri"/>
        <family val="2"/>
      </rPr>
      <t>22 CY</t>
    </r>
  </si>
  <si>
    <r>
      <rPr>
        <sz val="11"/>
        <rFont val="Calibri"/>
        <family val="2"/>
      </rPr>
      <t>to 365</t>
    </r>
  </si>
  <si>
    <r>
      <rPr>
        <sz val="11"/>
        <rFont val="Calibri"/>
        <family val="2"/>
      </rPr>
      <t>34 CY</t>
    </r>
  </si>
  <si>
    <r>
      <rPr>
        <sz val="11"/>
        <rFont val="Calibri"/>
        <family val="2"/>
      </rPr>
      <t>44 CY</t>
    </r>
  </si>
  <si>
    <r>
      <rPr>
        <sz val="11"/>
        <rFont val="Calibri"/>
        <family val="2"/>
      </rPr>
      <t>to 604</t>
    </r>
  </si>
  <si>
    <r>
      <rPr>
        <sz val="11"/>
        <rFont val="Calibri"/>
        <family val="2"/>
      </rPr>
      <t>Loader, Skid-Steer</t>
    </r>
  </si>
  <si>
    <r>
      <rPr>
        <sz val="11"/>
        <rFont val="Calibri"/>
        <family val="2"/>
      </rPr>
      <t xml:space="preserve">Operating
</t>
    </r>
    <r>
      <rPr>
        <sz val="11"/>
        <rFont val="Calibri"/>
        <family val="2"/>
      </rPr>
      <t>Capacity</t>
    </r>
  </si>
  <si>
    <r>
      <rPr>
        <sz val="11"/>
        <rFont val="Calibri"/>
        <family val="2"/>
      </rPr>
      <t>976 - 1250 Lbs</t>
    </r>
  </si>
  <si>
    <r>
      <rPr>
        <sz val="11"/>
        <rFont val="Calibri"/>
        <family val="2"/>
      </rPr>
      <t>to 36</t>
    </r>
  </si>
  <si>
    <r>
      <rPr>
        <sz val="11"/>
        <rFont val="Calibri"/>
        <family val="2"/>
      </rPr>
      <t>1751 - 2200 Lbs</t>
    </r>
  </si>
  <si>
    <r>
      <rPr>
        <sz val="11"/>
        <rFont val="Calibri"/>
        <family val="2"/>
      </rPr>
      <t>to 66</t>
    </r>
  </si>
  <si>
    <r>
      <rPr>
        <sz val="11"/>
        <rFont val="Calibri"/>
        <family val="2"/>
      </rPr>
      <t>2901 to 3300 Lbs</t>
    </r>
  </si>
  <si>
    <r>
      <rPr>
        <sz val="11"/>
        <rFont val="Calibri"/>
        <family val="2"/>
      </rPr>
      <t>to 81</t>
    </r>
  </si>
  <si>
    <r>
      <rPr>
        <sz val="11"/>
        <rFont val="Calibri"/>
        <family val="2"/>
      </rPr>
      <t>Snow Plower, Salt Spreader</t>
    </r>
  </si>
  <si>
    <r>
      <rPr>
        <sz val="11"/>
        <rFont val="Calibri"/>
        <family val="2"/>
      </rPr>
      <t xml:space="preserve">Towed  Salt
</t>
    </r>
    <r>
      <rPr>
        <sz val="11"/>
        <rFont val="Calibri"/>
        <family val="2"/>
      </rPr>
      <t>Spreader/Snow Plower</t>
    </r>
  </si>
  <si>
    <r>
      <rPr>
        <sz val="11"/>
        <rFont val="Calibri"/>
        <family val="2"/>
      </rPr>
      <t>26 ft X 8 ft</t>
    </r>
  </si>
  <si>
    <r>
      <rPr>
        <sz val="11"/>
        <rFont val="Calibri"/>
        <family val="2"/>
      </rPr>
      <t>Plus Towed Salt Spreader</t>
    </r>
  </si>
  <si>
    <r>
      <rPr>
        <sz val="11"/>
        <rFont val="Calibri"/>
        <family val="2"/>
      </rPr>
      <t xml:space="preserve">Snow Blower, Truck
</t>
    </r>
    <r>
      <rPr>
        <sz val="11"/>
        <rFont val="Calibri"/>
        <family val="2"/>
      </rPr>
      <t>Mounted</t>
    </r>
  </si>
  <si>
    <r>
      <rPr>
        <sz val="11"/>
        <rFont val="Calibri"/>
        <family val="2"/>
      </rPr>
      <t>600 Tph</t>
    </r>
  </si>
  <si>
    <r>
      <rPr>
        <sz val="11"/>
        <rFont val="Calibri"/>
        <family val="2"/>
      </rPr>
      <t>Does not include truck</t>
    </r>
  </si>
  <si>
    <r>
      <rPr>
        <sz val="11"/>
        <rFont val="Calibri"/>
        <family val="2"/>
      </rPr>
      <t>1400 Tph</t>
    </r>
  </si>
  <si>
    <r>
      <rPr>
        <sz val="11"/>
        <rFont val="Calibri"/>
        <family val="2"/>
      </rPr>
      <t>2000 Tph</t>
    </r>
  </si>
  <si>
    <r>
      <rPr>
        <sz val="11"/>
        <rFont val="Calibri"/>
        <family val="2"/>
      </rPr>
      <t>to 340</t>
    </r>
  </si>
  <si>
    <r>
      <rPr>
        <sz val="11"/>
        <rFont val="Calibri"/>
        <family val="2"/>
      </rPr>
      <t>2500 Tph</t>
    </r>
  </si>
  <si>
    <r>
      <rPr>
        <sz val="11"/>
        <rFont val="Calibri"/>
        <family val="2"/>
      </rPr>
      <t xml:space="preserve">Snow Thrower, Walk
</t>
    </r>
    <r>
      <rPr>
        <sz val="11"/>
        <rFont val="Calibri"/>
        <family val="2"/>
      </rPr>
      <t>Behind</t>
    </r>
  </si>
  <si>
    <r>
      <rPr>
        <sz val="11"/>
        <rFont val="Calibri"/>
        <family val="2"/>
      </rPr>
      <t>Cutting Width</t>
    </r>
  </si>
  <si>
    <r>
      <rPr>
        <sz val="11"/>
        <rFont val="Calibri"/>
        <family val="2"/>
      </rPr>
      <t>25 in</t>
    </r>
  </si>
  <si>
    <r>
      <rPr>
        <sz val="11"/>
        <rFont val="Calibri"/>
        <family val="2"/>
      </rPr>
      <t>60 in</t>
    </r>
  </si>
  <si>
    <r>
      <rPr>
        <sz val="11"/>
        <rFont val="Calibri"/>
        <family val="2"/>
      </rPr>
      <t>8559-1</t>
    </r>
  </si>
  <si>
    <r>
      <rPr>
        <sz val="11"/>
        <rFont val="Calibri"/>
        <family val="2"/>
      </rPr>
      <t>SnowBroom</t>
    </r>
  </si>
  <si>
    <r>
      <rPr>
        <sz val="11"/>
        <rFont val="Calibri"/>
        <family val="2"/>
      </rPr>
      <t>Oshkosh  Snow Broom</t>
    </r>
  </si>
  <si>
    <r>
      <rPr>
        <sz val="11"/>
        <rFont val="Calibri"/>
        <family val="2"/>
      </rPr>
      <t xml:space="preserve">Blower Airport Equipment Model
</t>
    </r>
    <r>
      <rPr>
        <sz val="11"/>
        <rFont val="Calibri"/>
        <family val="2"/>
      </rPr>
      <t>2718</t>
    </r>
  </si>
  <si>
    <r>
      <rPr>
        <sz val="11"/>
        <rFont val="Calibri"/>
        <family val="2"/>
      </rPr>
      <t>450-500</t>
    </r>
  </si>
  <si>
    <r>
      <rPr>
        <sz val="11"/>
        <rFont val="Calibri"/>
        <family val="2"/>
      </rPr>
      <t>Snow Blower</t>
    </r>
  </si>
  <si>
    <r>
      <rPr>
        <sz val="11"/>
        <rFont val="Calibri"/>
        <family val="2"/>
      </rPr>
      <t>2,000 Tph</t>
    </r>
  </si>
  <si>
    <r>
      <rPr>
        <sz val="11"/>
        <rFont val="Calibri"/>
        <family val="2"/>
      </rPr>
      <t>2,500 Tph</t>
    </r>
  </si>
  <si>
    <r>
      <rPr>
        <sz val="11"/>
        <rFont val="Calibri"/>
        <family val="2"/>
      </rPr>
      <t>8561-1</t>
    </r>
  </si>
  <si>
    <r>
      <rPr>
        <sz val="11"/>
        <rFont val="Calibri"/>
        <family val="2"/>
      </rPr>
      <t xml:space="preserve">MTE Snow
</t>
    </r>
    <r>
      <rPr>
        <sz val="11"/>
        <rFont val="Calibri"/>
        <family val="2"/>
      </rPr>
      <t>Mauler</t>
    </r>
  </si>
  <si>
    <r>
      <rPr>
        <sz val="11"/>
        <rFont val="Calibri"/>
        <family val="2"/>
      </rPr>
      <t>8561-2</t>
    </r>
  </si>
  <si>
    <r>
      <rPr>
        <sz val="11"/>
        <rFont val="Calibri"/>
        <family val="2"/>
      </rPr>
      <t xml:space="preserve">Vammas PSB
</t>
    </r>
    <r>
      <rPr>
        <sz val="11"/>
        <rFont val="Calibri"/>
        <family val="2"/>
      </rPr>
      <t>4500MTE</t>
    </r>
  </si>
  <si>
    <r>
      <rPr>
        <sz val="11"/>
        <rFont val="Calibri"/>
        <family val="2"/>
      </rPr>
      <t xml:space="preserve">Uses high quality
</t>
    </r>
    <r>
      <rPr>
        <sz val="11"/>
        <rFont val="Calibri"/>
        <family val="2"/>
      </rPr>
      <t>Bristles</t>
    </r>
  </si>
  <si>
    <r>
      <rPr>
        <sz val="11"/>
        <rFont val="Calibri"/>
        <family val="2"/>
      </rPr>
      <t>3,500 Tph</t>
    </r>
  </si>
  <si>
    <r>
      <rPr>
        <sz val="11"/>
        <rFont val="Calibri"/>
        <family val="2"/>
      </rPr>
      <t>to 600</t>
    </r>
  </si>
  <si>
    <r>
      <rPr>
        <sz val="11"/>
        <rFont val="Calibri"/>
        <family val="2"/>
      </rPr>
      <t>The Vammas 4500</t>
    </r>
  </si>
  <si>
    <r>
      <rPr>
        <sz val="11"/>
        <rFont val="Calibri"/>
        <family val="2"/>
      </rPr>
      <t>Snow Remover</t>
    </r>
  </si>
  <si>
    <r>
      <rPr>
        <sz val="11"/>
        <rFont val="Calibri"/>
        <family val="2"/>
      </rPr>
      <t xml:space="preserve">26ft Plow, 20ft Broom
</t>
    </r>
    <r>
      <rPr>
        <sz val="11"/>
        <rFont val="Calibri"/>
        <family val="2"/>
      </rPr>
      <t>+ Airblast</t>
    </r>
  </si>
  <si>
    <r>
      <rPr>
        <sz val="11"/>
        <rFont val="Calibri"/>
        <family val="2"/>
      </rPr>
      <t>Equip with Plow &amp; Broom</t>
    </r>
  </si>
  <si>
    <r>
      <rPr>
        <sz val="11"/>
        <rFont val="Calibri"/>
        <family val="2"/>
      </rPr>
      <t>The Vammas 5500</t>
    </r>
  </si>
  <si>
    <r>
      <rPr>
        <sz val="11"/>
        <rFont val="Calibri"/>
        <family val="2"/>
      </rPr>
      <t>RM300</t>
    </r>
  </si>
  <si>
    <r>
      <rPr>
        <sz val="11"/>
        <rFont val="Calibri"/>
        <family val="2"/>
      </rPr>
      <t>96"W x 20"D</t>
    </r>
  </si>
  <si>
    <r>
      <rPr>
        <sz val="11"/>
        <rFont val="Calibri"/>
        <family val="2"/>
      </rPr>
      <t xml:space="preserve">Soil Stabilization,
</t>
    </r>
    <r>
      <rPr>
        <sz val="11"/>
        <rFont val="Calibri"/>
        <family val="2"/>
      </rPr>
      <t>Reclaimer</t>
    </r>
  </si>
  <si>
    <r>
      <rPr>
        <sz val="11"/>
        <rFont val="Calibri"/>
        <family val="2"/>
      </rPr>
      <t>Pavement Sweeper</t>
    </r>
  </si>
  <si>
    <r>
      <rPr>
        <sz val="11"/>
        <rFont val="Calibri"/>
        <family val="2"/>
      </rPr>
      <t>H-Series</t>
    </r>
  </si>
  <si>
    <r>
      <rPr>
        <sz val="11"/>
        <rFont val="Calibri"/>
        <family val="2"/>
      </rPr>
      <t>Equip with Broom</t>
    </r>
  </si>
  <si>
    <r>
      <rPr>
        <sz val="11"/>
        <rFont val="Calibri"/>
        <family val="2"/>
      </rPr>
      <t>Dust Control De-Ice Unit</t>
    </r>
  </si>
  <si>
    <r>
      <rPr>
        <sz val="11"/>
        <rFont val="Calibri"/>
        <family val="2"/>
      </rPr>
      <t>1300-2000 gal</t>
    </r>
  </si>
  <si>
    <r>
      <rPr>
        <sz val="11"/>
        <rFont val="Calibri"/>
        <family val="2"/>
      </rPr>
      <t>173"Lx98"Wx51"H</t>
    </r>
  </si>
  <si>
    <r>
      <rPr>
        <sz val="11"/>
        <rFont val="Calibri"/>
        <family val="2"/>
      </rPr>
      <t xml:space="preserve">Hydro Pump w/100' 1/2"
</t>
    </r>
    <r>
      <rPr>
        <sz val="11"/>
        <rFont val="Calibri"/>
        <family val="2"/>
      </rPr>
      <t>hose</t>
    </r>
  </si>
  <si>
    <r>
      <rPr>
        <sz val="11"/>
        <rFont val="Calibri"/>
        <family val="2"/>
      </rPr>
      <t>Loader-Backhoe, Wheel</t>
    </r>
  </si>
  <si>
    <r>
      <rPr>
        <sz val="11"/>
        <rFont val="Calibri"/>
        <family val="2"/>
      </rPr>
      <t>Loader Bucket Capacity</t>
    </r>
  </si>
  <si>
    <r>
      <rPr>
        <sz val="11"/>
        <rFont val="Calibri"/>
        <family val="2"/>
      </rPr>
      <t xml:space="preserve">Loader and Backhoe
</t>
    </r>
    <r>
      <rPr>
        <sz val="11"/>
        <rFont val="Calibri"/>
        <family val="2"/>
      </rPr>
      <t>Buckets included.</t>
    </r>
  </si>
  <si>
    <r>
      <rPr>
        <sz val="11"/>
        <rFont val="Calibri"/>
        <family val="2"/>
      </rPr>
      <t>to 70</t>
    </r>
  </si>
  <si>
    <r>
      <rPr>
        <sz val="11"/>
        <rFont val="Calibri"/>
        <family val="2"/>
      </rPr>
      <t xml:space="preserve">Loader and Backhoe Buckets
</t>
    </r>
    <r>
      <rPr>
        <sz val="11"/>
        <rFont val="Calibri"/>
        <family val="2"/>
      </rPr>
      <t>included.</t>
    </r>
  </si>
  <si>
    <r>
      <rPr>
        <sz val="11"/>
        <rFont val="Calibri"/>
        <family val="2"/>
      </rPr>
      <t>1.75 CY</t>
    </r>
  </si>
  <si>
    <r>
      <rPr>
        <sz val="11"/>
        <rFont val="Calibri"/>
        <family val="2"/>
      </rPr>
      <t>to 115</t>
    </r>
  </si>
  <si>
    <r>
      <rPr>
        <sz val="11"/>
        <rFont val="Calibri"/>
        <family val="2"/>
      </rPr>
      <t>Distributor,  Asphalt</t>
    </r>
  </si>
  <si>
    <r>
      <rPr>
        <sz val="11"/>
        <rFont val="Calibri"/>
        <family val="2"/>
      </rPr>
      <t xml:space="preserve">Tank Capacity
</t>
    </r>
    <r>
      <rPr>
        <sz val="11"/>
        <rFont val="Calibri"/>
        <family val="2"/>
      </rPr>
      <t>Mounted on Trailer</t>
    </r>
  </si>
  <si>
    <r>
      <rPr>
        <sz val="11"/>
        <rFont val="Calibri"/>
        <family val="2"/>
      </rPr>
      <t>550 Gal</t>
    </r>
  </si>
  <si>
    <r>
      <rPr>
        <sz val="11"/>
        <rFont val="Calibri"/>
        <family val="2"/>
      </rPr>
      <t xml:space="preserve">burners, insulated tank,
</t>
    </r>
    <r>
      <rPr>
        <sz val="11"/>
        <rFont val="Calibri"/>
        <family val="2"/>
      </rPr>
      <t xml:space="preserve">and
</t>
    </r>
    <r>
      <rPr>
        <sz val="11"/>
        <rFont val="Calibri"/>
        <family val="2"/>
      </rPr>
      <t>circulating spray bar.</t>
    </r>
  </si>
  <si>
    <r>
      <rPr>
        <sz val="11"/>
        <rFont val="Calibri"/>
        <family val="2"/>
      </rPr>
      <t>Tank Capacity Mounted on Trailer</t>
    </r>
  </si>
  <si>
    <r>
      <rPr>
        <sz val="11"/>
        <rFont val="Calibri"/>
        <family val="2"/>
      </rPr>
      <t>1000 Gal</t>
    </r>
  </si>
  <si>
    <r>
      <rPr>
        <sz val="11"/>
        <rFont val="Calibri"/>
        <family val="2"/>
      </rPr>
      <t>Truck Mounted. Includes burners, insulated tank, and circulating spray bar. Include truck rate.</t>
    </r>
  </si>
  <si>
    <r>
      <rPr>
        <sz val="11"/>
        <rFont val="Calibri"/>
        <family val="2"/>
      </rPr>
      <t>Tank Capacity Mounted on Truck</t>
    </r>
  </si>
  <si>
    <r>
      <rPr>
        <sz val="11"/>
        <rFont val="Calibri"/>
        <family val="2"/>
      </rPr>
      <t>4000 Gal</t>
    </r>
  </si>
  <si>
    <r>
      <rPr>
        <sz val="11"/>
        <rFont val="Calibri"/>
        <family val="2"/>
      </rPr>
      <t>Distributor</t>
    </r>
  </si>
  <si>
    <r>
      <rPr>
        <sz val="11"/>
        <rFont val="Calibri"/>
        <family val="2"/>
      </rPr>
      <t xml:space="preserve">ETNYRE Oil
</t>
    </r>
    <r>
      <rPr>
        <sz val="11"/>
        <rFont val="Calibri"/>
        <family val="2"/>
      </rPr>
      <t xml:space="preserve">Distributor Model
</t>
    </r>
    <r>
      <rPr>
        <sz val="11"/>
        <rFont val="Calibri"/>
        <family val="2"/>
      </rPr>
      <t>- PB348</t>
    </r>
  </si>
  <si>
    <r>
      <rPr>
        <sz val="11"/>
        <rFont val="Calibri"/>
        <family val="2"/>
      </rPr>
      <t xml:space="preserve">ETNYRE Quad
</t>
    </r>
    <r>
      <rPr>
        <sz val="11"/>
        <rFont val="Calibri"/>
        <family val="2"/>
      </rPr>
      <t>Chip Spreader</t>
    </r>
  </si>
  <si>
    <r>
      <rPr>
        <sz val="11"/>
        <rFont val="Calibri"/>
        <family val="2"/>
      </rPr>
      <t>Trailer, Dump</t>
    </r>
  </si>
  <si>
    <r>
      <rPr>
        <sz val="11"/>
        <rFont val="Calibri"/>
        <family val="2"/>
      </rPr>
      <t>20 CY</t>
    </r>
  </si>
  <si>
    <r>
      <rPr>
        <sz val="11"/>
        <rFont val="Calibri"/>
        <family val="2"/>
      </rPr>
      <t>30 CY</t>
    </r>
  </si>
  <si>
    <r>
      <rPr>
        <sz val="11"/>
        <rFont val="Calibri"/>
        <family val="2"/>
      </rPr>
      <t>Trailer, Equipment</t>
    </r>
  </si>
  <si>
    <r>
      <rPr>
        <sz val="11"/>
        <rFont val="Calibri"/>
        <family val="2"/>
      </rPr>
      <t>30 Tons</t>
    </r>
  </si>
  <si>
    <r>
      <rPr>
        <sz val="11"/>
        <rFont val="Calibri"/>
        <family val="2"/>
      </rPr>
      <t>40 Tons</t>
    </r>
  </si>
  <si>
    <r>
      <rPr>
        <sz val="11"/>
        <rFont val="Calibri"/>
        <family val="2"/>
      </rPr>
      <t>60 Tons</t>
    </r>
  </si>
  <si>
    <r>
      <rPr>
        <sz val="11"/>
        <rFont val="Calibri"/>
        <family val="2"/>
      </rPr>
      <t>120 Tons</t>
    </r>
  </si>
  <si>
    <r>
      <rPr>
        <sz val="11"/>
        <rFont val="Calibri"/>
        <family val="2"/>
      </rPr>
      <t>Trailer, Water</t>
    </r>
  </si>
  <si>
    <r>
      <rPr>
        <sz val="11"/>
        <rFont val="Calibri"/>
        <family val="2"/>
      </rPr>
      <t>Tank Capacity</t>
    </r>
  </si>
  <si>
    <r>
      <rPr>
        <sz val="11"/>
        <rFont val="Calibri"/>
        <family val="2"/>
      </rPr>
      <t xml:space="preserve">Includes a centrifugal
</t>
    </r>
    <r>
      <rPr>
        <sz val="11"/>
        <rFont val="Calibri"/>
        <family val="2"/>
      </rPr>
      <t>pump with sump and a rear spraybar.</t>
    </r>
  </si>
  <si>
    <r>
      <rPr>
        <sz val="11"/>
        <rFont val="Calibri"/>
        <family val="2"/>
      </rPr>
      <t>6000 Gal</t>
    </r>
  </si>
  <si>
    <r>
      <rPr>
        <sz val="11"/>
        <rFont val="Calibri"/>
        <family val="2"/>
      </rPr>
      <t xml:space="preserve">Includes a centrifugal pump with
</t>
    </r>
    <r>
      <rPr>
        <sz val="11"/>
        <rFont val="Calibri"/>
        <family val="2"/>
      </rPr>
      <t xml:space="preserve">sump and a rear
</t>
    </r>
    <r>
      <rPr>
        <sz val="11"/>
        <rFont val="Calibri"/>
        <family val="2"/>
      </rPr>
      <t>spraybar.</t>
    </r>
  </si>
  <si>
    <r>
      <rPr>
        <sz val="11"/>
        <rFont val="Calibri"/>
        <family val="2"/>
      </rPr>
      <t>10000 Gal</t>
    </r>
  </si>
  <si>
    <r>
      <rPr>
        <sz val="11"/>
        <rFont val="Calibri"/>
        <family val="2"/>
      </rPr>
      <t>14000 Gal</t>
    </r>
  </si>
  <si>
    <r>
      <rPr>
        <sz val="11"/>
        <rFont val="Calibri"/>
        <family val="2"/>
      </rPr>
      <t>Truck- Water Tanker</t>
    </r>
  </si>
  <si>
    <r>
      <rPr>
        <sz val="11"/>
        <rFont val="Calibri"/>
        <family val="2"/>
      </rPr>
      <t>1000 gal. tank</t>
    </r>
  </si>
  <si>
    <r>
      <rPr>
        <sz val="11"/>
        <rFont val="Calibri"/>
        <family val="2"/>
      </rPr>
      <t>Tub Grinder</t>
    </r>
  </si>
  <si>
    <r>
      <rPr>
        <sz val="11"/>
        <rFont val="Calibri"/>
        <family val="2"/>
      </rPr>
      <t>to 440</t>
    </r>
  </si>
  <si>
    <r>
      <rPr>
        <sz val="11"/>
        <rFont val="Calibri"/>
        <family val="2"/>
      </rPr>
      <t>to 630</t>
    </r>
  </si>
  <si>
    <r>
      <rPr>
        <sz val="11"/>
        <rFont val="Calibri"/>
        <family val="2"/>
      </rPr>
      <t>to 760</t>
    </r>
  </si>
  <si>
    <r>
      <rPr>
        <sz val="11"/>
        <rFont val="Calibri"/>
        <family val="2"/>
      </rPr>
      <t>Horizontal Grinder</t>
    </r>
  </si>
  <si>
    <r>
      <rPr>
        <sz val="11"/>
        <rFont val="Calibri"/>
        <family val="2"/>
      </rPr>
      <t>Model HG6000</t>
    </r>
  </si>
  <si>
    <r>
      <rPr>
        <sz val="11"/>
        <rFont val="Calibri"/>
        <family val="2"/>
      </rPr>
      <t>Stump Grinder</t>
    </r>
  </si>
  <si>
    <r>
      <rPr>
        <sz val="11"/>
        <rFont val="Calibri"/>
        <family val="2"/>
      </rPr>
      <t xml:space="preserve">1988 Vermeer SC-
</t>
    </r>
    <r>
      <rPr>
        <sz val="11"/>
        <rFont val="Calibri"/>
        <family val="2"/>
      </rPr>
      <t>112</t>
    </r>
  </si>
  <si>
    <r>
      <rPr>
        <sz val="11"/>
        <rFont val="Calibri"/>
        <family val="2"/>
      </rPr>
      <t xml:space="preserve">24" grinding
</t>
    </r>
    <r>
      <rPr>
        <sz val="11"/>
        <rFont val="Calibri"/>
        <family val="2"/>
      </rPr>
      <t>wheel</t>
    </r>
  </si>
  <si>
    <r>
      <rPr>
        <sz val="11"/>
        <rFont val="Calibri"/>
        <family val="2"/>
      </rPr>
      <t>Sprayer, Seed</t>
    </r>
  </si>
  <si>
    <r>
      <rPr>
        <sz val="11"/>
        <rFont val="Calibri"/>
        <family val="2"/>
      </rPr>
      <t>Working Capacity</t>
    </r>
  </si>
  <si>
    <r>
      <rPr>
        <sz val="11"/>
        <rFont val="Calibri"/>
        <family val="2"/>
      </rPr>
      <t>750 Gal</t>
    </r>
  </si>
  <si>
    <r>
      <rPr>
        <sz val="11"/>
        <rFont val="Calibri"/>
        <family val="2"/>
      </rPr>
      <t xml:space="preserve">Trailer &amp; truck mounted.
</t>
    </r>
    <r>
      <rPr>
        <sz val="11"/>
        <rFont val="Calibri"/>
        <family val="2"/>
      </rPr>
      <t>Does not include Prime Mover.</t>
    </r>
  </si>
  <si>
    <r>
      <rPr>
        <sz val="11"/>
        <rFont val="Calibri"/>
        <family val="2"/>
      </rPr>
      <t>1250 Gal</t>
    </r>
  </si>
  <si>
    <r>
      <rPr>
        <sz val="11"/>
        <rFont val="Calibri"/>
        <family val="2"/>
      </rPr>
      <t xml:space="preserve">Trailer &amp; truck mounted.
</t>
    </r>
    <r>
      <rPr>
        <sz val="11"/>
        <rFont val="Calibri"/>
        <family val="2"/>
      </rPr>
      <t xml:space="preserve">Does
</t>
    </r>
    <r>
      <rPr>
        <sz val="11"/>
        <rFont val="Calibri"/>
        <family val="2"/>
      </rPr>
      <t>not include Prime Mover.</t>
    </r>
  </si>
  <si>
    <r>
      <rPr>
        <sz val="11"/>
        <rFont val="Calibri"/>
        <family val="2"/>
      </rPr>
      <t>3500 Gal</t>
    </r>
  </si>
  <si>
    <r>
      <rPr>
        <sz val="11"/>
        <rFont val="Calibri"/>
        <family val="2"/>
      </rPr>
      <t xml:space="preserve">Mulcher, Trailer
</t>
    </r>
    <r>
      <rPr>
        <sz val="11"/>
        <rFont val="Calibri"/>
        <family val="2"/>
      </rPr>
      <t>Mounted</t>
    </r>
  </si>
  <si>
    <r>
      <rPr>
        <sz val="11"/>
        <rFont val="Calibri"/>
        <family val="2"/>
      </rPr>
      <t>7 TPH</t>
    </r>
  </si>
  <si>
    <r>
      <rPr>
        <sz val="11"/>
        <rFont val="Calibri"/>
        <family val="2"/>
      </rPr>
      <t>10 TPH</t>
    </r>
  </si>
  <si>
    <r>
      <rPr>
        <sz val="11"/>
        <rFont val="Calibri"/>
        <family val="2"/>
      </rPr>
      <t>20 TPH</t>
    </r>
  </si>
  <si>
    <r>
      <rPr>
        <sz val="11"/>
        <rFont val="Calibri"/>
        <family val="2"/>
      </rPr>
      <t>to 120</t>
    </r>
  </si>
  <si>
    <r>
      <rPr>
        <sz val="11"/>
        <rFont val="Calibri"/>
        <family val="2"/>
      </rPr>
      <t xml:space="preserve">Soil Recycler WR
</t>
    </r>
    <r>
      <rPr>
        <sz val="11"/>
        <rFont val="Calibri"/>
        <family val="2"/>
      </rPr>
      <t>2400</t>
    </r>
  </si>
  <si>
    <r>
      <rPr>
        <sz val="11"/>
        <rFont val="Calibri"/>
        <family val="2"/>
      </rPr>
      <t>w 317 gal fuel tank</t>
    </r>
  </si>
  <si>
    <r>
      <rPr>
        <sz val="11"/>
        <rFont val="Calibri"/>
        <family val="2"/>
      </rPr>
      <t>Trailer</t>
    </r>
  </si>
  <si>
    <r>
      <rPr>
        <sz val="11"/>
        <rFont val="Calibri"/>
        <family val="2"/>
      </rPr>
      <t xml:space="preserve">Double Belly
</t>
    </r>
    <r>
      <rPr>
        <sz val="11"/>
        <rFont val="Calibri"/>
        <family val="2"/>
      </rPr>
      <t>Bottom-dump Trailer</t>
    </r>
  </si>
  <si>
    <r>
      <rPr>
        <sz val="11"/>
        <rFont val="Calibri"/>
        <family val="2"/>
      </rPr>
      <t>26 CY of soil in one dump</t>
    </r>
  </si>
  <si>
    <r>
      <rPr>
        <sz val="11"/>
        <rFont val="Calibri"/>
        <family val="2"/>
      </rPr>
      <t>13 CY  of soil each berry</t>
    </r>
  </si>
  <si>
    <r>
      <rPr>
        <sz val="11"/>
        <rFont val="Calibri"/>
        <family val="2"/>
      </rPr>
      <t>Rake</t>
    </r>
  </si>
  <si>
    <r>
      <rPr>
        <sz val="11"/>
        <rFont val="Calibri"/>
        <family val="2"/>
      </rPr>
      <t xml:space="preserve">Barber Beach
</t>
    </r>
    <r>
      <rPr>
        <sz val="11"/>
        <rFont val="Calibri"/>
        <family val="2"/>
      </rPr>
      <t xml:space="preserve">Sand Rake 600HDr,
</t>
    </r>
    <r>
      <rPr>
        <sz val="11"/>
        <rFont val="Calibri"/>
        <family val="2"/>
      </rPr>
      <t>towed</t>
    </r>
  </si>
  <si>
    <r>
      <rPr>
        <sz val="11"/>
        <rFont val="Calibri"/>
        <family val="2"/>
      </rPr>
      <t>Towed by Beach vehicle</t>
    </r>
  </si>
  <si>
    <r>
      <rPr>
        <sz val="11"/>
        <rFont val="Calibri"/>
        <family val="2"/>
      </rPr>
      <t>Chipper</t>
    </r>
  </si>
  <si>
    <r>
      <rPr>
        <sz val="11"/>
        <rFont val="Calibri"/>
        <family val="2"/>
      </rPr>
      <t xml:space="preserve">Wildcat 626 Cougar Trommel Screen
</t>
    </r>
    <r>
      <rPr>
        <sz val="11"/>
        <rFont val="Calibri"/>
        <family val="2"/>
      </rPr>
      <t>chipper w belt</t>
    </r>
  </si>
  <si>
    <r>
      <rPr>
        <sz val="11"/>
        <rFont val="Calibri"/>
        <family val="2"/>
      </rPr>
      <t>Trailer, Office</t>
    </r>
  </si>
  <si>
    <r>
      <rPr>
        <sz val="11"/>
        <rFont val="Calibri"/>
        <family val="2"/>
      </rPr>
      <t>Trailer Size</t>
    </r>
  </si>
  <si>
    <r>
      <rPr>
        <sz val="11"/>
        <rFont val="Calibri"/>
        <family val="2"/>
      </rPr>
      <t>8' x 24'</t>
    </r>
  </si>
  <si>
    <r>
      <rPr>
        <sz val="11"/>
        <rFont val="Calibri"/>
        <family val="2"/>
      </rPr>
      <t>Cargo Size 16ft</t>
    </r>
  </si>
  <si>
    <r>
      <rPr>
        <sz val="11"/>
        <rFont val="Calibri"/>
        <family val="2"/>
      </rPr>
      <t>8' x 32'</t>
    </r>
  </si>
  <si>
    <r>
      <rPr>
        <sz val="11"/>
        <rFont val="Calibri"/>
        <family val="2"/>
      </rPr>
      <t>Cargo Size 24ft</t>
    </r>
  </si>
  <si>
    <r>
      <rPr>
        <sz val="11"/>
        <rFont val="Calibri"/>
        <family val="2"/>
      </rPr>
      <t>10' x 32'</t>
    </r>
  </si>
  <si>
    <r>
      <rPr>
        <sz val="11"/>
        <rFont val="Calibri"/>
        <family val="2"/>
      </rPr>
      <t>Cargo Size 20ft</t>
    </r>
  </si>
  <si>
    <r>
      <rPr>
        <sz val="11"/>
        <rFont val="Calibri"/>
        <family val="2"/>
      </rPr>
      <t>Haz-Mat Equipment trailer</t>
    </r>
  </si>
  <si>
    <r>
      <rPr>
        <sz val="11"/>
        <rFont val="Calibri"/>
        <family val="2"/>
      </rPr>
      <t>8'x18'</t>
    </r>
  </si>
  <si>
    <r>
      <rPr>
        <sz val="11"/>
        <rFont val="Calibri"/>
        <family val="2"/>
      </rPr>
      <t>Move by Tractor to Location</t>
    </r>
  </si>
  <si>
    <r>
      <rPr>
        <sz val="11"/>
        <rFont val="Calibri"/>
        <family val="2"/>
      </rPr>
      <t xml:space="preserve">Trailer, Covered Utility
</t>
    </r>
    <r>
      <rPr>
        <sz val="11"/>
        <rFont val="Calibri"/>
        <family val="2"/>
      </rPr>
      <t>Trailer</t>
    </r>
  </si>
  <si>
    <r>
      <rPr>
        <sz val="11"/>
        <rFont val="Calibri"/>
        <family val="2"/>
      </rPr>
      <t>(7’ X  16’)</t>
    </r>
  </si>
  <si>
    <r>
      <rPr>
        <sz val="11"/>
        <rFont val="Calibri"/>
        <family val="2"/>
      </rPr>
      <t xml:space="preserve">Move by Tractor to
</t>
    </r>
    <r>
      <rPr>
        <sz val="11"/>
        <rFont val="Calibri"/>
        <family val="2"/>
      </rPr>
      <t>Location</t>
    </r>
  </si>
  <si>
    <r>
      <rPr>
        <sz val="11"/>
        <rFont val="Calibri"/>
        <family val="2"/>
      </rPr>
      <t>Trailer, Dodge Ram</t>
    </r>
  </si>
  <si>
    <r>
      <rPr>
        <sz val="11"/>
        <rFont val="Calibri"/>
        <family val="2"/>
      </rPr>
      <t xml:space="preserve">8' x 24' shower
</t>
    </r>
    <r>
      <rPr>
        <sz val="11"/>
        <rFont val="Calibri"/>
        <family val="2"/>
      </rPr>
      <t>trailer- 12 showers</t>
    </r>
  </si>
  <si>
    <r>
      <rPr>
        <sz val="11"/>
        <rFont val="Calibri"/>
        <family val="2"/>
      </rPr>
      <t>Trailer, Dodge</t>
    </r>
  </si>
  <si>
    <r>
      <rPr>
        <sz val="11"/>
        <rFont val="Calibri"/>
        <family val="2"/>
      </rPr>
      <t xml:space="preserve">8' x 32’ flatbed
</t>
    </r>
    <r>
      <rPr>
        <sz val="11"/>
        <rFont val="Calibri"/>
        <family val="2"/>
      </rPr>
      <t>water</t>
    </r>
  </si>
  <si>
    <r>
      <rPr>
        <sz val="11"/>
        <rFont val="Calibri"/>
        <family val="2"/>
      </rPr>
      <t>25,000 MGVW</t>
    </r>
  </si>
  <si>
    <r>
      <rPr>
        <sz val="11"/>
        <rFont val="Calibri"/>
        <family val="2"/>
      </rPr>
      <t>4x2-Axle</t>
    </r>
  </si>
  <si>
    <r>
      <rPr>
        <sz val="11"/>
        <rFont val="Calibri"/>
        <family val="2"/>
      </rPr>
      <t>Trencher</t>
    </r>
  </si>
  <si>
    <r>
      <rPr>
        <sz val="11"/>
        <rFont val="Calibri"/>
        <family val="2"/>
      </rPr>
      <t xml:space="preserve">Walk-behind, Crawler &amp;
</t>
    </r>
    <r>
      <rPr>
        <sz val="11"/>
        <rFont val="Calibri"/>
        <family val="2"/>
      </rPr>
      <t xml:space="preserve">Wheel
</t>
    </r>
    <r>
      <rPr>
        <sz val="11"/>
        <rFont val="Calibri"/>
        <family val="2"/>
      </rPr>
      <t>Mounted. Chain and Wheel.</t>
    </r>
  </si>
  <si>
    <r>
      <rPr>
        <sz val="11"/>
        <rFont val="Calibri"/>
        <family val="2"/>
      </rPr>
      <t>Trencher/Ditcher</t>
    </r>
  </si>
  <si>
    <r>
      <rPr>
        <sz val="11"/>
        <rFont val="Calibri"/>
        <family val="2"/>
      </rPr>
      <t xml:space="preserve">New Holland
</t>
    </r>
    <r>
      <rPr>
        <sz val="11"/>
        <rFont val="Calibri"/>
        <family val="2"/>
      </rPr>
      <t>B115B (disc. 2012)</t>
    </r>
  </si>
  <si>
    <r>
      <rPr>
        <sz val="11"/>
        <rFont val="Calibri"/>
        <family val="2"/>
      </rPr>
      <t>EROPS 4WD</t>
    </r>
  </si>
  <si>
    <r>
      <rPr>
        <sz val="11"/>
        <rFont val="Calibri"/>
        <family val="2"/>
      </rPr>
      <t xml:space="preserve">New Holland
</t>
    </r>
    <r>
      <rPr>
        <sz val="11"/>
        <rFont val="Calibri"/>
        <family val="2"/>
      </rPr>
      <t>T8.330</t>
    </r>
  </si>
  <si>
    <r>
      <rPr>
        <sz val="11"/>
        <rFont val="Calibri"/>
        <family val="2"/>
      </rPr>
      <t>Trencher Accessories</t>
    </r>
  </si>
  <si>
    <r>
      <rPr>
        <sz val="11"/>
        <rFont val="Calibri"/>
        <family val="2"/>
      </rPr>
      <t xml:space="preserve">2008 Griswold
</t>
    </r>
    <r>
      <rPr>
        <sz val="11"/>
        <rFont val="Calibri"/>
        <family val="2"/>
      </rPr>
      <t>Trenchbox</t>
    </r>
  </si>
  <si>
    <r>
      <rPr>
        <sz val="11"/>
        <rFont val="Calibri"/>
        <family val="2"/>
      </rPr>
      <t>Plow, Cable</t>
    </r>
  </si>
  <si>
    <r>
      <rPr>
        <sz val="11"/>
        <rFont val="Calibri"/>
        <family val="2"/>
      </rPr>
      <t>Plow Depth</t>
    </r>
  </si>
  <si>
    <r>
      <rPr>
        <sz val="11"/>
        <rFont val="Calibri"/>
        <family val="2"/>
      </rPr>
      <t>24 in</t>
    </r>
  </si>
  <si>
    <r>
      <rPr>
        <sz val="11"/>
        <rFont val="Calibri"/>
        <family val="2"/>
      </rPr>
      <t>36 in</t>
    </r>
  </si>
  <si>
    <r>
      <rPr>
        <sz val="11"/>
        <rFont val="Calibri"/>
        <family val="2"/>
      </rPr>
      <t>48 in</t>
    </r>
  </si>
  <si>
    <r>
      <rPr>
        <sz val="11"/>
        <rFont val="Calibri"/>
        <family val="2"/>
      </rPr>
      <t>Derrick, Hydraulic Digger</t>
    </r>
  </si>
  <si>
    <r>
      <rPr>
        <sz val="11"/>
        <rFont val="Calibri"/>
        <family val="2"/>
      </rPr>
      <t xml:space="preserve">Max. Boom = 60 Ft, 12,000 Ft-Lb
</t>
    </r>
    <r>
      <rPr>
        <sz val="11"/>
        <rFont val="Calibri"/>
        <family val="2"/>
      </rPr>
      <t>Hydraulic</t>
    </r>
  </si>
  <si>
    <r>
      <rPr>
        <sz val="11"/>
        <rFont val="Calibri"/>
        <family val="2"/>
      </rPr>
      <t>Lift Capacity 15,500 Lbs</t>
    </r>
  </si>
  <si>
    <r>
      <rPr>
        <sz val="11"/>
        <rFont val="Calibri"/>
        <family val="2"/>
      </rPr>
      <t xml:space="preserve">Includes hydraulic pole
</t>
    </r>
    <r>
      <rPr>
        <sz val="11"/>
        <rFont val="Calibri"/>
        <family val="2"/>
      </rPr>
      <t>alignment attachment. Include truck rate</t>
    </r>
  </si>
  <si>
    <r>
      <rPr>
        <sz val="11"/>
        <rFont val="Calibri"/>
        <family val="2"/>
      </rPr>
      <t xml:space="preserve">Max. Boom = 90
</t>
    </r>
    <r>
      <rPr>
        <sz val="11"/>
        <rFont val="Calibri"/>
        <family val="2"/>
      </rPr>
      <t xml:space="preserve">Ft, 14000 Ft-Lb
</t>
    </r>
    <r>
      <rPr>
        <sz val="11"/>
        <rFont val="Calibri"/>
        <family val="2"/>
      </rPr>
      <t>Hydraulic</t>
    </r>
  </si>
  <si>
    <r>
      <rPr>
        <sz val="11"/>
        <rFont val="Calibri"/>
        <family val="2"/>
      </rPr>
      <t>Lift Capacity 26,700 Lbs</t>
    </r>
  </si>
  <si>
    <r>
      <rPr>
        <sz val="11"/>
        <rFont val="Calibri"/>
        <family val="2"/>
      </rPr>
      <t>Movax SP-60</t>
    </r>
  </si>
  <si>
    <r>
      <rPr>
        <sz val="11"/>
        <rFont val="Calibri"/>
        <family val="2"/>
      </rPr>
      <t>28-32 ton Head</t>
    </r>
  </si>
  <si>
    <r>
      <rPr>
        <sz val="11"/>
        <rFont val="Calibri"/>
        <family val="2"/>
      </rPr>
      <t>134KW</t>
    </r>
  </si>
  <si>
    <r>
      <rPr>
        <sz val="11"/>
        <rFont val="Calibri"/>
        <family val="2"/>
      </rPr>
      <t xml:space="preserve">Sonic Sidegrip Vibratory Pile
</t>
    </r>
    <r>
      <rPr>
        <sz val="11"/>
        <rFont val="Calibri"/>
        <family val="2"/>
      </rPr>
      <t>Driver</t>
    </r>
  </si>
  <si>
    <r>
      <rPr>
        <sz val="11"/>
        <rFont val="Calibri"/>
        <family val="2"/>
      </rPr>
      <t>Truck, Fire Aerial Platform</t>
    </r>
  </si>
  <si>
    <r>
      <rPr>
        <sz val="11"/>
        <rFont val="Calibri"/>
        <family val="2"/>
      </rPr>
      <t>112Ft Ladder</t>
    </r>
  </si>
  <si>
    <r>
      <rPr>
        <sz val="11"/>
        <rFont val="Calibri"/>
        <family val="2"/>
      </rPr>
      <t>3000gpm/1000 gal Water or Foam</t>
    </r>
  </si>
  <si>
    <r>
      <rPr>
        <sz val="11"/>
        <rFont val="Calibri"/>
        <family val="2"/>
      </rPr>
      <t xml:space="preserve">2-1000gpm Nozzles 1-
</t>
    </r>
    <r>
      <rPr>
        <sz val="11"/>
        <rFont val="Calibri"/>
        <family val="2"/>
      </rPr>
      <t xml:space="preserve">Each
</t>
    </r>
    <r>
      <rPr>
        <sz val="11"/>
        <rFont val="Calibri"/>
        <family val="2"/>
      </rPr>
      <t>side of Platform</t>
    </r>
  </si>
  <si>
    <r>
      <rPr>
        <sz val="11"/>
        <rFont val="Calibri"/>
        <family val="2"/>
      </rPr>
      <t xml:space="preserve">Truck, Fire, Engine Type-
</t>
    </r>
    <r>
      <rPr>
        <sz val="11"/>
        <rFont val="Calibri"/>
        <family val="2"/>
      </rPr>
      <t>1</t>
    </r>
  </si>
  <si>
    <r>
      <rPr>
        <sz val="11"/>
        <rFont val="Calibri"/>
        <family val="2"/>
      </rPr>
      <t>1000GPM/300gal</t>
    </r>
  </si>
  <si>
    <r>
      <rPr>
        <sz val="11"/>
        <rFont val="Calibri"/>
        <family val="2"/>
      </rPr>
      <t>Engine, with Pump &amp; Roll</t>
    </r>
  </si>
  <si>
    <r>
      <rPr>
        <sz val="11"/>
        <rFont val="Calibri"/>
        <family val="2"/>
      </rPr>
      <t xml:space="preserve">Truck, Fire, Engine Type-
</t>
    </r>
    <r>
      <rPr>
        <sz val="11"/>
        <rFont val="Calibri"/>
        <family val="2"/>
      </rPr>
      <t>2</t>
    </r>
  </si>
  <si>
    <r>
      <rPr>
        <sz val="11"/>
        <rFont val="Calibri"/>
        <family val="2"/>
      </rPr>
      <t>500GPM/300gal</t>
    </r>
  </si>
  <si>
    <r>
      <rPr>
        <sz val="11"/>
        <rFont val="Calibri"/>
        <family val="2"/>
      </rPr>
      <t xml:space="preserve">Truck, Fire, Engine Type-
</t>
    </r>
    <r>
      <rPr>
        <sz val="11"/>
        <rFont val="Calibri"/>
        <family val="2"/>
      </rPr>
      <t>3</t>
    </r>
  </si>
  <si>
    <r>
      <rPr>
        <sz val="11"/>
        <rFont val="Calibri"/>
        <family val="2"/>
      </rPr>
      <t>48 ft Ladder</t>
    </r>
  </si>
  <si>
    <r>
      <rPr>
        <sz val="11"/>
        <rFont val="Calibri"/>
        <family val="2"/>
      </rPr>
      <t>150gpm/500gal,</t>
    </r>
  </si>
  <si>
    <r>
      <rPr>
        <sz val="11"/>
        <rFont val="Calibri"/>
        <family val="2"/>
      </rPr>
      <t>115-149</t>
    </r>
  </si>
  <si>
    <r>
      <rPr>
        <sz val="11"/>
        <rFont val="Calibri"/>
        <family val="2"/>
      </rPr>
      <t>Hose 1-1/2"D 500' Long</t>
    </r>
  </si>
  <si>
    <r>
      <rPr>
        <sz val="11"/>
        <rFont val="Calibri"/>
        <family val="2"/>
      </rPr>
      <t>Truck, Fire</t>
    </r>
  </si>
  <si>
    <r>
      <rPr>
        <sz val="11"/>
        <rFont val="Calibri"/>
        <family val="2"/>
      </rPr>
      <t xml:space="preserve">Aerial 100Ft
</t>
    </r>
    <r>
      <rPr>
        <sz val="11"/>
        <rFont val="Calibri"/>
        <family val="2"/>
      </rPr>
      <t>Ladder</t>
    </r>
  </si>
  <si>
    <r>
      <rPr>
        <sz val="11"/>
        <rFont val="Calibri"/>
        <family val="2"/>
      </rPr>
      <t>2000gpm/500gal</t>
    </r>
  </si>
  <si>
    <r>
      <rPr>
        <sz val="11"/>
        <rFont val="Calibri"/>
        <family val="2"/>
      </rPr>
      <t>1500gpm Monitor/nozzle</t>
    </r>
  </si>
  <si>
    <r>
      <rPr>
        <sz val="11"/>
        <rFont val="Calibri"/>
        <family val="2"/>
      </rPr>
      <t>Truck, Fire (Type-I)</t>
    </r>
  </si>
  <si>
    <r>
      <rPr>
        <sz val="11"/>
        <rFont val="Calibri"/>
        <family val="2"/>
      </rPr>
      <t xml:space="preserve">1000gpm/400gal,
</t>
    </r>
    <r>
      <rPr>
        <sz val="11"/>
        <rFont val="Calibri"/>
        <family val="2"/>
      </rPr>
      <t>500gpm Master Stream</t>
    </r>
  </si>
  <si>
    <r>
      <rPr>
        <sz val="11"/>
        <rFont val="Calibri"/>
        <family val="2"/>
      </rPr>
      <t>200-250</t>
    </r>
  </si>
  <si>
    <r>
      <rPr>
        <sz val="11"/>
        <rFont val="Calibri"/>
        <family val="2"/>
      </rPr>
      <t>Hose 2-1/2"D 1200' Long</t>
    </r>
  </si>
  <si>
    <r>
      <rPr>
        <sz val="11"/>
        <rFont val="Calibri"/>
        <family val="2"/>
      </rPr>
      <t>Truck, Fire (Type-II)</t>
    </r>
  </si>
  <si>
    <r>
      <rPr>
        <sz val="11"/>
        <rFont val="Calibri"/>
        <family val="2"/>
      </rPr>
      <t>500gpm/300gal</t>
    </r>
  </si>
  <si>
    <r>
      <rPr>
        <sz val="11"/>
        <rFont val="Calibri"/>
        <family val="2"/>
      </rPr>
      <t>100-199</t>
    </r>
  </si>
  <si>
    <r>
      <rPr>
        <sz val="11"/>
        <rFont val="Calibri"/>
        <family val="2"/>
      </rPr>
      <t>Hose 2-1/2"D 1000' Long</t>
    </r>
  </si>
  <si>
    <r>
      <rPr>
        <sz val="11"/>
        <rFont val="Calibri"/>
        <family val="2"/>
      </rPr>
      <t xml:space="preserve">Truck, Fire, Support
</t>
    </r>
    <r>
      <rPr>
        <sz val="11"/>
        <rFont val="Calibri"/>
        <family val="2"/>
      </rPr>
      <t>Water Tender S1</t>
    </r>
  </si>
  <si>
    <r>
      <rPr>
        <sz val="11"/>
        <rFont val="Calibri"/>
        <family val="2"/>
      </rPr>
      <t>300GPM/4000gal</t>
    </r>
  </si>
  <si>
    <r>
      <rPr>
        <sz val="11"/>
        <rFont val="Calibri"/>
        <family val="2"/>
      </rPr>
      <t>S1 Water Tender</t>
    </r>
  </si>
  <si>
    <r>
      <rPr>
        <sz val="11"/>
        <rFont val="Calibri"/>
        <family val="2"/>
      </rPr>
      <t xml:space="preserve">Truck, Fire, Support
</t>
    </r>
    <r>
      <rPr>
        <sz val="11"/>
        <rFont val="Calibri"/>
        <family val="2"/>
      </rPr>
      <t>Water Tender S2</t>
    </r>
  </si>
  <si>
    <r>
      <rPr>
        <sz val="11"/>
        <rFont val="Calibri"/>
        <family val="2"/>
      </rPr>
      <t>200GPM/2500gal</t>
    </r>
  </si>
  <si>
    <r>
      <rPr>
        <sz val="11"/>
        <rFont val="Calibri"/>
        <family val="2"/>
      </rPr>
      <t>S2 Water Tender</t>
    </r>
  </si>
  <si>
    <r>
      <rPr>
        <sz val="11"/>
        <rFont val="Calibri"/>
        <family val="2"/>
      </rPr>
      <t xml:space="preserve">Truck, Fire, Support
</t>
    </r>
    <r>
      <rPr>
        <sz val="11"/>
        <rFont val="Calibri"/>
        <family val="2"/>
      </rPr>
      <t>Water Tender S3</t>
    </r>
  </si>
  <si>
    <r>
      <rPr>
        <sz val="11"/>
        <rFont val="Calibri"/>
        <family val="2"/>
      </rPr>
      <t>200GPM/1000gal</t>
    </r>
  </si>
  <si>
    <r>
      <rPr>
        <sz val="11"/>
        <rFont val="Calibri"/>
        <family val="2"/>
      </rPr>
      <t>S3 Water Tender</t>
    </r>
  </si>
  <si>
    <r>
      <rPr>
        <sz val="11"/>
        <rFont val="Calibri"/>
        <family val="2"/>
      </rPr>
      <t>1000 GPM @150 psi</t>
    </r>
  </si>
  <si>
    <r>
      <rPr>
        <sz val="11"/>
        <rFont val="Calibri"/>
        <family val="2"/>
      </rPr>
      <t>1250 GPM/2500 gal</t>
    </r>
  </si>
  <si>
    <r>
      <rPr>
        <sz val="11"/>
        <rFont val="Calibri"/>
        <family val="2"/>
      </rPr>
      <t>1500 GPM/1000 gal</t>
    </r>
  </si>
  <si>
    <r>
      <rPr>
        <sz val="11"/>
        <rFont val="Calibri"/>
        <family val="2"/>
      </rPr>
      <t>2000 GPM</t>
    </r>
  </si>
  <si>
    <r>
      <rPr>
        <sz val="11"/>
        <rFont val="Calibri"/>
        <family val="2"/>
      </rPr>
      <t>Truck, Fire Ladder</t>
    </r>
  </si>
  <si>
    <r>
      <rPr>
        <sz val="11"/>
        <rFont val="Calibri"/>
        <family val="2"/>
      </rPr>
      <t xml:space="preserve">Aerial 75 ft
</t>
    </r>
    <r>
      <rPr>
        <sz val="11"/>
        <rFont val="Calibri"/>
        <family val="2"/>
      </rPr>
      <t>Ladder</t>
    </r>
  </si>
  <si>
    <r>
      <rPr>
        <sz val="11"/>
        <rFont val="Calibri"/>
        <family val="2"/>
      </rPr>
      <t>1500GPM/600 gal</t>
    </r>
  </si>
  <si>
    <r>
      <rPr>
        <sz val="11"/>
        <rFont val="Calibri"/>
        <family val="2"/>
      </rPr>
      <t xml:space="preserve">Aerial 150 ft
</t>
    </r>
    <r>
      <rPr>
        <sz val="11"/>
        <rFont val="Calibri"/>
        <family val="2"/>
      </rPr>
      <t>Ladder</t>
    </r>
  </si>
  <si>
    <r>
      <rPr>
        <sz val="11"/>
        <rFont val="Calibri"/>
        <family val="2"/>
      </rPr>
      <t>150 FT</t>
    </r>
  </si>
  <si>
    <r>
      <rPr>
        <sz val="11"/>
        <rFont val="Calibri"/>
        <family val="2"/>
      </rPr>
      <t>No Platform,</t>
    </r>
  </si>
  <si>
    <r>
      <rPr>
        <sz val="11"/>
        <rFont val="Calibri"/>
        <family val="2"/>
      </rPr>
      <t>No Ladder</t>
    </r>
  </si>
  <si>
    <r>
      <rPr>
        <sz val="11"/>
        <rFont val="Calibri"/>
        <family val="2"/>
      </rPr>
      <t>Rescue Equipment</t>
    </r>
  </si>
  <si>
    <r>
      <rPr>
        <sz val="11"/>
        <rFont val="Calibri"/>
        <family val="2"/>
      </rPr>
      <t xml:space="preserve">Truck, Fire, Tactical
</t>
    </r>
    <r>
      <rPr>
        <sz val="11"/>
        <rFont val="Calibri"/>
        <family val="2"/>
      </rPr>
      <t>Water Tender T1</t>
    </r>
  </si>
  <si>
    <r>
      <rPr>
        <sz val="11"/>
        <rFont val="Calibri"/>
        <family val="2"/>
      </rPr>
      <t>250GPM/2000gal</t>
    </r>
  </si>
  <si>
    <r>
      <rPr>
        <sz val="11"/>
        <rFont val="Calibri"/>
        <family val="2"/>
      </rPr>
      <t xml:space="preserve">Truck, Fire, Tactical
</t>
    </r>
    <r>
      <rPr>
        <sz val="11"/>
        <rFont val="Calibri"/>
        <family val="2"/>
      </rPr>
      <t>Water Tender T2</t>
    </r>
  </si>
  <si>
    <r>
      <rPr>
        <sz val="11"/>
        <rFont val="Calibri"/>
        <family val="2"/>
      </rPr>
      <t>250GPM/1000gal</t>
    </r>
  </si>
  <si>
    <r>
      <rPr>
        <sz val="11"/>
        <rFont val="Calibri"/>
        <family val="2"/>
      </rPr>
      <t>150GPM/500gal</t>
    </r>
  </si>
  <si>
    <r>
      <rPr>
        <sz val="11"/>
        <rFont val="Calibri"/>
        <family val="2"/>
      </rPr>
      <t>Truck, Flatbed</t>
    </r>
  </si>
  <si>
    <r>
      <rPr>
        <sz val="11"/>
        <rFont val="Calibri"/>
        <family val="2"/>
      </rPr>
      <t>Maximum Gvw</t>
    </r>
  </si>
  <si>
    <r>
      <rPr>
        <sz val="11"/>
        <rFont val="Calibri"/>
        <family val="2"/>
      </rPr>
      <t>15000 Lbs</t>
    </r>
  </si>
  <si>
    <r>
      <rPr>
        <sz val="11"/>
        <rFont val="Calibri"/>
        <family val="2"/>
      </rPr>
      <t>Diesel Engine</t>
    </r>
  </si>
  <si>
    <r>
      <rPr>
        <sz val="11"/>
        <rFont val="Calibri"/>
        <family val="2"/>
      </rPr>
      <t>25000 Lbs</t>
    </r>
  </si>
  <si>
    <r>
      <rPr>
        <sz val="11"/>
        <rFont val="Calibri"/>
        <family val="2"/>
      </rPr>
      <t>Gasoline Engine</t>
    </r>
  </si>
  <si>
    <r>
      <rPr>
        <sz val="11"/>
        <rFont val="Calibri"/>
        <family val="2"/>
      </rPr>
      <t>8701-1</t>
    </r>
  </si>
  <si>
    <r>
      <rPr>
        <sz val="11"/>
        <rFont val="Calibri"/>
        <family val="2"/>
      </rPr>
      <t>30000 Lbs</t>
    </r>
  </si>
  <si>
    <r>
      <rPr>
        <sz val="11"/>
        <rFont val="Calibri"/>
        <family val="2"/>
      </rPr>
      <t>45000 Lbs</t>
    </r>
  </si>
  <si>
    <r>
      <rPr>
        <sz val="11"/>
        <rFont val="Calibri"/>
        <family val="2"/>
      </rPr>
      <t>Trailer, Semi</t>
    </r>
  </si>
  <si>
    <r>
      <rPr>
        <sz val="11"/>
        <rFont val="Calibri"/>
        <family val="2"/>
      </rPr>
      <t xml:space="preserve">48ft to 53ft, flat-
</t>
    </r>
    <r>
      <rPr>
        <sz val="11"/>
        <rFont val="Calibri"/>
        <family val="2"/>
      </rPr>
      <t>bed, freight, two axle</t>
    </r>
  </si>
  <si>
    <r>
      <rPr>
        <sz val="11"/>
        <rFont val="Calibri"/>
        <family val="2"/>
      </rPr>
      <t>50,000 gvwr</t>
    </r>
  </si>
  <si>
    <r>
      <rPr>
        <sz val="11"/>
        <rFont val="Calibri"/>
        <family val="2"/>
      </rPr>
      <t xml:space="preserve">enclosed 48 ft to
</t>
    </r>
    <r>
      <rPr>
        <sz val="11"/>
        <rFont val="Calibri"/>
        <family val="2"/>
      </rPr>
      <t>53 ft, two axles</t>
    </r>
  </si>
  <si>
    <r>
      <rPr>
        <sz val="11"/>
        <rFont val="Calibri"/>
        <family val="2"/>
      </rPr>
      <t xml:space="preserve">28ft, single axle,
</t>
    </r>
    <r>
      <rPr>
        <sz val="11"/>
        <rFont val="Calibri"/>
        <family val="2"/>
      </rPr>
      <t>freight</t>
    </r>
  </si>
  <si>
    <r>
      <rPr>
        <sz val="11"/>
        <rFont val="Calibri"/>
        <family val="2"/>
      </rPr>
      <t>25,000 gvwr</t>
    </r>
  </si>
  <si>
    <r>
      <rPr>
        <sz val="11"/>
        <rFont val="Calibri"/>
        <family val="2"/>
      </rPr>
      <t>Flat Bed Utility Trailer</t>
    </r>
  </si>
  <si>
    <r>
      <rPr>
        <sz val="11"/>
        <rFont val="Calibri"/>
        <family val="2"/>
      </rPr>
      <t>6 ton</t>
    </r>
  </si>
  <si>
    <r>
      <rPr>
        <sz val="11"/>
        <rFont val="Calibri"/>
        <family val="2"/>
      </rPr>
      <t>8711-1</t>
    </r>
  </si>
  <si>
    <r>
      <rPr>
        <sz val="11"/>
        <rFont val="Calibri"/>
        <family val="2"/>
      </rPr>
      <t>Sewer Camera Inspection Truck</t>
    </r>
  </si>
  <si>
    <r>
      <rPr>
        <sz val="11"/>
        <rFont val="Calibri"/>
        <family val="2"/>
      </rPr>
      <t xml:space="preserve">Aries Pathfinder
</t>
    </r>
    <r>
      <rPr>
        <sz val="11"/>
        <rFont val="Calibri"/>
        <family val="2"/>
      </rPr>
      <t>System Control Center, Work Station</t>
    </r>
  </si>
  <si>
    <r>
      <rPr>
        <sz val="11"/>
        <rFont val="Calibri"/>
        <family val="2"/>
      </rPr>
      <t xml:space="preserve">Cleaner, Sewer/Catch
</t>
    </r>
    <r>
      <rPr>
        <sz val="11"/>
        <rFont val="Calibri"/>
        <family val="2"/>
      </rPr>
      <t>Basin</t>
    </r>
  </si>
  <si>
    <r>
      <rPr>
        <sz val="11"/>
        <rFont val="Calibri"/>
        <family val="2"/>
      </rPr>
      <t>Hopper Capacity</t>
    </r>
  </si>
  <si>
    <r>
      <rPr>
        <sz val="11"/>
        <rFont val="Calibri"/>
        <family val="2"/>
      </rPr>
      <t>Truck Mounted. (350 gal)</t>
    </r>
  </si>
  <si>
    <r>
      <rPr>
        <sz val="11"/>
        <rFont val="Calibri"/>
        <family val="2"/>
      </rPr>
      <t xml:space="preserve">Truck Mounted. (1500
</t>
    </r>
    <r>
      <rPr>
        <sz val="11"/>
        <rFont val="Calibri"/>
        <family val="2"/>
      </rPr>
      <t>Gal)</t>
    </r>
  </si>
  <si>
    <r>
      <rPr>
        <b/>
        <sz val="11"/>
        <color rgb="FFFFFFFF"/>
        <rFont val="Calibri"/>
        <family val="2"/>
      </rPr>
      <t>Notes                                     Unit</t>
    </r>
  </si>
  <si>
    <r>
      <rPr>
        <sz val="11"/>
        <rFont val="Calibri"/>
        <family val="2"/>
      </rPr>
      <t>Combined Sewer Cleaning</t>
    </r>
  </si>
  <si>
    <r>
      <rPr>
        <sz val="11"/>
        <rFont val="Calibri"/>
        <family val="2"/>
      </rPr>
      <t xml:space="preserve">800 Gal
</t>
    </r>
    <r>
      <rPr>
        <sz val="11"/>
        <rFont val="Calibri"/>
        <family val="2"/>
      </rPr>
      <t>Spoils/400 Gal Water</t>
    </r>
  </si>
  <si>
    <r>
      <rPr>
        <sz val="11"/>
        <rFont val="Calibri"/>
        <family val="2"/>
      </rPr>
      <t>500/800 gal</t>
    </r>
  </si>
  <si>
    <r>
      <rPr>
        <sz val="11"/>
        <rFont val="Calibri"/>
        <family val="2"/>
      </rPr>
      <t>with water &amp; waste Tanks</t>
    </r>
  </si>
  <si>
    <r>
      <rPr>
        <sz val="11"/>
        <rFont val="Calibri"/>
        <family val="2"/>
      </rPr>
      <t>8714-1</t>
    </r>
  </si>
  <si>
    <r>
      <rPr>
        <sz val="11"/>
        <rFont val="Calibri"/>
        <family val="2"/>
      </rPr>
      <t xml:space="preserve">Vector Combine
</t>
    </r>
    <r>
      <rPr>
        <sz val="11"/>
        <rFont val="Calibri"/>
        <family val="2"/>
      </rPr>
      <t>Vacuum Truck</t>
    </r>
  </si>
  <si>
    <r>
      <rPr>
        <sz val="11"/>
        <rFont val="Calibri"/>
        <family val="2"/>
      </rPr>
      <t>1500 gal Water</t>
    </r>
  </si>
  <si>
    <r>
      <rPr>
        <sz val="11"/>
        <rFont val="Calibri"/>
        <family val="2"/>
      </rPr>
      <t>15 Cu Yd</t>
    </r>
  </si>
  <si>
    <r>
      <rPr>
        <sz val="11"/>
        <rFont val="Calibri"/>
        <family val="2"/>
      </rPr>
      <t>8714-2</t>
    </r>
  </si>
  <si>
    <r>
      <rPr>
        <sz val="11"/>
        <rFont val="Calibri"/>
        <family val="2"/>
      </rPr>
      <t xml:space="preserve">Combined Sewer
</t>
    </r>
    <r>
      <rPr>
        <sz val="11"/>
        <rFont val="Calibri"/>
        <family val="2"/>
      </rPr>
      <t>Cleaning</t>
    </r>
  </si>
  <si>
    <r>
      <rPr>
        <sz val="11"/>
        <rFont val="Calibri"/>
        <family val="2"/>
      </rPr>
      <t>Peterbilt</t>
    </r>
  </si>
  <si>
    <r>
      <rPr>
        <sz val="11"/>
        <rFont val="Calibri"/>
        <family val="2"/>
      </rPr>
      <t>8714-3</t>
    </r>
  </si>
  <si>
    <r>
      <rPr>
        <sz val="11"/>
        <rFont val="Calibri"/>
        <family val="2"/>
      </rPr>
      <t xml:space="preserve">VACCON
</t>
    </r>
    <r>
      <rPr>
        <sz val="11"/>
        <rFont val="Calibri"/>
        <family val="2"/>
      </rPr>
      <t>Combined Sewer Vacuum</t>
    </r>
  </si>
  <si>
    <r>
      <rPr>
        <sz val="11"/>
        <rFont val="Calibri"/>
        <family val="2"/>
      </rPr>
      <t>500-1500 gals</t>
    </r>
  </si>
  <si>
    <r>
      <rPr>
        <sz val="11"/>
        <rFont val="Calibri"/>
        <family val="2"/>
      </rPr>
      <t>Truck, Hydro Vac</t>
    </r>
  </si>
  <si>
    <r>
      <rPr>
        <sz val="11"/>
        <rFont val="Calibri"/>
        <family val="2"/>
      </rPr>
      <t>model LP555DT</t>
    </r>
  </si>
  <si>
    <r>
      <rPr>
        <sz val="11"/>
        <rFont val="Calibri"/>
        <family val="2"/>
      </rPr>
      <t>pump</t>
    </r>
  </si>
  <si>
    <r>
      <rPr>
        <sz val="11"/>
        <rFont val="Calibri"/>
        <family val="2"/>
      </rPr>
      <t>Towed by tractor</t>
    </r>
  </si>
  <si>
    <r>
      <rPr>
        <sz val="11"/>
        <rFont val="Calibri"/>
        <family val="2"/>
      </rPr>
      <t>Leaf Vac</t>
    </r>
  </si>
  <si>
    <r>
      <rPr>
        <sz val="11"/>
        <rFont val="Calibri"/>
        <family val="2"/>
      </rPr>
      <t xml:space="preserve">Tow by Truck 22,000 cfm
</t>
    </r>
    <r>
      <rPr>
        <sz val="11"/>
        <rFont val="Calibri"/>
        <family val="2"/>
      </rPr>
      <t>capacity</t>
    </r>
  </si>
  <si>
    <r>
      <rPr>
        <sz val="11"/>
        <rFont val="Calibri"/>
        <family val="2"/>
      </rPr>
      <t>Leaf Vac + Truck Code 8811</t>
    </r>
  </si>
  <si>
    <r>
      <rPr>
        <sz val="11"/>
        <rFont val="Calibri"/>
        <family val="2"/>
      </rPr>
      <t>Truck, Vacuum</t>
    </r>
  </si>
  <si>
    <r>
      <rPr>
        <sz val="11"/>
        <rFont val="Calibri"/>
        <family val="2"/>
      </rPr>
      <t>60,000 GVW</t>
    </r>
  </si>
  <si>
    <r>
      <rPr>
        <sz val="11"/>
        <rFont val="Calibri"/>
        <family val="2"/>
      </rPr>
      <t>Trash Pump</t>
    </r>
  </si>
  <si>
    <r>
      <rPr>
        <sz val="11"/>
        <rFont val="Calibri"/>
        <family val="2"/>
      </rPr>
      <t xml:space="preserve">CPB Rating -
</t>
    </r>
    <r>
      <rPr>
        <sz val="11"/>
        <rFont val="Calibri"/>
        <family val="2"/>
      </rPr>
      <t>10MTC</t>
    </r>
  </si>
  <si>
    <r>
      <rPr>
        <sz val="11"/>
        <rFont val="Calibri"/>
        <family val="2"/>
      </rPr>
      <t>10000 gal/Hr</t>
    </r>
  </si>
  <si>
    <r>
      <rPr>
        <sz val="11"/>
        <rFont val="Calibri"/>
        <family val="2"/>
      </rPr>
      <t>Self- Priming Trash Pump</t>
    </r>
  </si>
  <si>
    <r>
      <rPr>
        <sz val="11"/>
        <rFont val="Calibri"/>
        <family val="2"/>
      </rPr>
      <t>Litter Picker</t>
    </r>
  </si>
  <si>
    <r>
      <rPr>
        <sz val="11"/>
        <rFont val="Calibri"/>
        <family val="2"/>
      </rPr>
      <t xml:space="preserve">model 2007
</t>
    </r>
    <r>
      <rPr>
        <sz val="11"/>
        <rFont val="Calibri"/>
        <family val="2"/>
      </rPr>
      <t>Barber</t>
    </r>
  </si>
  <si>
    <r>
      <rPr>
        <sz val="11"/>
        <rFont val="Calibri"/>
        <family val="2"/>
      </rPr>
      <t>Truck, Dump</t>
    </r>
  </si>
  <si>
    <r>
      <rPr>
        <sz val="11"/>
        <rFont val="Calibri"/>
        <family val="2"/>
      </rPr>
      <t>Struck Capacity</t>
    </r>
  </si>
  <si>
    <r>
      <rPr>
        <sz val="11"/>
        <rFont val="Calibri"/>
        <family val="2"/>
      </rPr>
      <t>to 220</t>
    </r>
  </si>
  <si>
    <r>
      <rPr>
        <sz val="11"/>
        <rFont val="Calibri"/>
        <family val="2"/>
      </rPr>
      <t>to 320</t>
    </r>
  </si>
  <si>
    <r>
      <rPr>
        <sz val="11"/>
        <rFont val="Calibri"/>
        <family val="2"/>
      </rPr>
      <t xml:space="preserve">Truck, Dump, Off
</t>
    </r>
    <r>
      <rPr>
        <sz val="11"/>
        <rFont val="Calibri"/>
        <family val="2"/>
      </rPr>
      <t>Highway</t>
    </r>
  </si>
  <si>
    <r>
      <rPr>
        <sz val="11"/>
        <rFont val="Calibri"/>
        <family val="2"/>
      </rPr>
      <t>28 CY</t>
    </r>
  </si>
  <si>
    <r>
      <rPr>
        <sz val="11"/>
        <rFont val="Calibri"/>
        <family val="2"/>
      </rPr>
      <t>to 450</t>
    </r>
  </si>
  <si>
    <r>
      <rPr>
        <sz val="11"/>
        <rFont val="Calibri"/>
        <family val="2"/>
      </rPr>
      <t>18 CY</t>
    </r>
  </si>
  <si>
    <r>
      <rPr>
        <sz val="11"/>
        <rFont val="Calibri"/>
        <family val="2"/>
      </rPr>
      <t xml:space="preserve">Caterpillar Sand
</t>
    </r>
    <r>
      <rPr>
        <sz val="11"/>
        <rFont val="Calibri"/>
        <family val="2"/>
      </rPr>
      <t>hauling truck</t>
    </r>
  </si>
  <si>
    <r>
      <rPr>
        <sz val="11"/>
        <rFont val="Calibri"/>
        <family val="2"/>
      </rPr>
      <t>Truck, Garbage</t>
    </r>
  </si>
  <si>
    <r>
      <rPr>
        <sz val="11"/>
        <rFont val="Calibri"/>
        <family val="2"/>
      </rPr>
      <t>25 CY</t>
    </r>
  </si>
  <si>
    <r>
      <rPr>
        <sz val="11"/>
        <rFont val="Calibri"/>
        <family val="2"/>
      </rPr>
      <t>to 255</t>
    </r>
  </si>
  <si>
    <r>
      <rPr>
        <sz val="11"/>
        <rFont val="Calibri"/>
        <family val="2"/>
      </rPr>
      <t>32 CY</t>
    </r>
  </si>
  <si>
    <r>
      <rPr>
        <sz val="11"/>
        <rFont val="Calibri"/>
        <family val="2"/>
      </rPr>
      <t>to 325</t>
    </r>
  </si>
  <si>
    <r>
      <rPr>
        <sz val="11"/>
        <rFont val="Calibri"/>
        <family val="2"/>
      </rPr>
      <t>E-BAM Services</t>
    </r>
  </si>
  <si>
    <r>
      <rPr>
        <sz val="11"/>
        <rFont val="Calibri"/>
        <family val="2"/>
      </rPr>
      <t xml:space="preserve">Environmental
</t>
    </r>
    <r>
      <rPr>
        <sz val="11"/>
        <rFont val="Calibri"/>
        <family val="2"/>
      </rPr>
      <t xml:space="preserve">Beta Attenuation Air
</t>
    </r>
    <r>
      <rPr>
        <sz val="11"/>
        <rFont val="Calibri"/>
        <family val="2"/>
      </rPr>
      <t>Monitor</t>
    </r>
  </si>
  <si>
    <r>
      <rPr>
        <sz val="11"/>
        <rFont val="Calibri"/>
        <family val="2"/>
      </rPr>
      <t>Powered by Solar System</t>
    </r>
  </si>
  <si>
    <r>
      <rPr>
        <sz val="11"/>
        <rFont val="Calibri"/>
        <family val="2"/>
      </rPr>
      <t>Attenuator, Safety</t>
    </r>
  </si>
  <si>
    <r>
      <rPr>
        <sz val="11"/>
        <rFont val="Calibri"/>
        <family val="2"/>
      </rPr>
      <t>that can stop a vehicle at 60 mph</t>
    </r>
  </si>
  <si>
    <r>
      <rPr>
        <sz val="11"/>
        <rFont val="Calibri"/>
        <family val="2"/>
      </rPr>
      <t>Truck, Attenuator</t>
    </r>
  </si>
  <si>
    <r>
      <rPr>
        <sz val="11"/>
        <rFont val="Calibri"/>
        <family val="2"/>
      </rPr>
      <t xml:space="preserve">2004 Truck
</t>
    </r>
    <r>
      <rPr>
        <sz val="11"/>
        <rFont val="Calibri"/>
        <family val="2"/>
      </rPr>
      <t>Mounted for 60 mph</t>
    </r>
  </si>
  <si>
    <r>
      <rPr>
        <sz val="11"/>
        <rFont val="Calibri"/>
        <family val="2"/>
      </rPr>
      <t>Truck, Tow</t>
    </r>
  </si>
  <si>
    <r>
      <rPr>
        <sz val="11"/>
        <rFont val="Calibri"/>
        <family val="2"/>
      </rPr>
      <t xml:space="preserve">1987 Chevy
</t>
    </r>
    <r>
      <rPr>
        <sz val="11"/>
        <rFont val="Calibri"/>
        <family val="2"/>
      </rPr>
      <t>Kodiak 70</t>
    </r>
  </si>
  <si>
    <r>
      <rPr>
        <sz val="11"/>
        <rFont val="Calibri"/>
        <family val="2"/>
      </rPr>
      <t>Van, Custom</t>
    </r>
  </si>
  <si>
    <r>
      <rPr>
        <sz val="11"/>
        <rFont val="Calibri"/>
        <family val="2"/>
      </rPr>
      <t xml:space="preserve">Special Service
</t>
    </r>
    <r>
      <rPr>
        <sz val="11"/>
        <rFont val="Calibri"/>
        <family val="2"/>
      </rPr>
      <t>Canteen Truck</t>
    </r>
  </si>
  <si>
    <r>
      <rPr>
        <sz val="11"/>
        <rFont val="Calibri"/>
        <family val="2"/>
      </rPr>
      <t>Van, Sstep</t>
    </r>
  </si>
  <si>
    <r>
      <rPr>
        <sz val="11"/>
        <rFont val="Calibri"/>
        <family val="2"/>
      </rPr>
      <t>model MT10FD</t>
    </r>
  </si>
  <si>
    <r>
      <rPr>
        <sz val="11"/>
        <rFont val="Calibri"/>
        <family val="2"/>
      </rPr>
      <t>Van-up to 15 Passenger</t>
    </r>
  </si>
  <si>
    <r>
      <rPr>
        <sz val="11"/>
        <rFont val="Calibri"/>
        <family val="2"/>
      </rPr>
      <t>light duty, class 1</t>
    </r>
  </si>
  <si>
    <r>
      <rPr>
        <sz val="11"/>
        <rFont val="Calibri"/>
        <family val="2"/>
      </rPr>
      <t>225-300</t>
    </r>
  </si>
  <si>
    <r>
      <rPr>
        <sz val="11"/>
        <rFont val="Calibri"/>
        <family val="2"/>
      </rPr>
      <t>light duty, class 2</t>
    </r>
  </si>
  <si>
    <r>
      <rPr>
        <sz val="11"/>
        <rFont val="Calibri"/>
        <family val="2"/>
      </rPr>
      <t>Van-Cargo</t>
    </r>
  </si>
  <si>
    <r>
      <rPr>
        <sz val="11"/>
        <rFont val="Calibri"/>
        <family val="2"/>
      </rPr>
      <t>225 - 300</t>
    </r>
  </si>
  <si>
    <r>
      <rPr>
        <sz val="11"/>
        <rFont val="Calibri"/>
        <family val="2"/>
      </rPr>
      <t>Vehicle, Small</t>
    </r>
  </si>
  <si>
    <r>
      <rPr>
        <sz val="11"/>
        <rFont val="Calibri"/>
        <family val="2"/>
      </rPr>
      <t>Vehicle, Recreational</t>
    </r>
  </si>
  <si>
    <r>
      <rPr>
        <sz val="11"/>
        <rFont val="Calibri"/>
        <family val="2"/>
      </rPr>
      <t>Motor Coach</t>
    </r>
  </si>
  <si>
    <r>
      <rPr>
        <sz val="11"/>
        <rFont val="Calibri"/>
        <family val="2"/>
      </rPr>
      <t>GVW 50534</t>
    </r>
  </si>
  <si>
    <r>
      <rPr>
        <sz val="11"/>
        <rFont val="Calibri"/>
        <family val="2"/>
      </rPr>
      <t xml:space="preserve">56 Passenger + 1-
</t>
    </r>
    <r>
      <rPr>
        <sz val="11"/>
        <rFont val="Calibri"/>
        <family val="2"/>
      </rPr>
      <t>Driver</t>
    </r>
  </si>
  <si>
    <r>
      <rPr>
        <sz val="11"/>
        <rFont val="Calibri"/>
        <family val="2"/>
      </rPr>
      <t>Passenger Transportation</t>
    </r>
  </si>
  <si>
    <r>
      <rPr>
        <sz val="11"/>
        <rFont val="Calibri"/>
        <family val="2"/>
      </rPr>
      <t>Golf Cart</t>
    </r>
  </si>
  <si>
    <r>
      <rPr>
        <sz val="11"/>
        <rFont val="Calibri"/>
        <family val="2"/>
      </rPr>
      <t>Battery operated</t>
    </r>
  </si>
  <si>
    <r>
      <rPr>
        <sz val="11"/>
        <rFont val="Calibri"/>
        <family val="2"/>
      </rPr>
      <t>2 person</t>
    </r>
  </si>
  <si>
    <r>
      <rPr>
        <sz val="11"/>
        <rFont val="Calibri"/>
        <family val="2"/>
      </rPr>
      <t xml:space="preserve">Shaft Length 16- ft, Head Diameter
</t>
    </r>
    <r>
      <rPr>
        <sz val="11"/>
        <rFont val="Calibri"/>
        <family val="2"/>
      </rPr>
      <t>2.5-in</t>
    </r>
  </si>
  <si>
    <r>
      <rPr>
        <sz val="11"/>
        <rFont val="Calibri"/>
        <family val="2"/>
      </rPr>
      <t>Welder, Portable</t>
    </r>
  </si>
  <si>
    <r>
      <rPr>
        <sz val="11"/>
        <rFont val="Calibri"/>
        <family val="2"/>
      </rPr>
      <t>to 16</t>
    </r>
  </si>
  <si>
    <r>
      <rPr>
        <sz val="11"/>
        <rFont val="Calibri"/>
        <family val="2"/>
      </rPr>
      <t xml:space="preserve">Includes ground cable
</t>
    </r>
    <r>
      <rPr>
        <sz val="11"/>
        <rFont val="Calibri"/>
        <family val="2"/>
      </rPr>
      <t>and lead cable.</t>
    </r>
  </si>
  <si>
    <r>
      <rPr>
        <sz val="11"/>
        <rFont val="Calibri"/>
        <family val="2"/>
      </rPr>
      <t>to 34</t>
    </r>
  </si>
  <si>
    <r>
      <rPr>
        <sz val="11"/>
        <rFont val="Calibri"/>
        <family val="2"/>
      </rPr>
      <t xml:space="preserve">Includes ground cable and lead
</t>
    </r>
    <r>
      <rPr>
        <sz val="11"/>
        <rFont val="Calibri"/>
        <family val="2"/>
      </rPr>
      <t>cable.</t>
    </r>
  </si>
  <si>
    <r>
      <rPr>
        <sz val="11"/>
        <rFont val="Calibri"/>
        <family val="2"/>
      </rPr>
      <t>Truck, Water</t>
    </r>
  </si>
  <si>
    <r>
      <rPr>
        <sz val="11"/>
        <rFont val="Calibri"/>
        <family val="2"/>
      </rPr>
      <t>2500 Gal</t>
    </r>
  </si>
  <si>
    <r>
      <rPr>
        <sz val="11"/>
        <rFont val="Calibri"/>
        <family val="2"/>
      </rPr>
      <t xml:space="preserve">Include pump and rear spray
</t>
    </r>
    <r>
      <rPr>
        <sz val="11"/>
        <rFont val="Calibri"/>
        <family val="2"/>
      </rPr>
      <t>system.</t>
    </r>
  </si>
  <si>
    <r>
      <rPr>
        <sz val="11"/>
        <rFont val="Calibri"/>
        <family val="2"/>
      </rPr>
      <t xml:space="preserve">Include pump and rear
</t>
    </r>
    <r>
      <rPr>
        <sz val="11"/>
        <rFont val="Calibri"/>
        <family val="2"/>
      </rPr>
      <t>spray system.</t>
    </r>
  </si>
  <si>
    <r>
      <rPr>
        <sz val="11"/>
        <rFont val="Calibri"/>
        <family val="2"/>
      </rPr>
      <t xml:space="preserve">Container &amp; Roll Off
</t>
    </r>
    <r>
      <rPr>
        <sz val="11"/>
        <rFont val="Calibri"/>
        <family val="2"/>
      </rPr>
      <t>Truck</t>
    </r>
  </si>
  <si>
    <r>
      <rPr>
        <sz val="11"/>
        <rFont val="Calibri"/>
        <family val="2"/>
      </rPr>
      <t>Roll off Truck</t>
    </r>
  </si>
  <si>
    <r>
      <rPr>
        <sz val="11"/>
        <rFont val="Calibri"/>
        <family val="2"/>
      </rPr>
      <t>30 yds,</t>
    </r>
  </si>
  <si>
    <r>
      <rPr>
        <sz val="11"/>
        <rFont val="Calibri"/>
        <family val="2"/>
      </rPr>
      <t>Roll-off-Truck only</t>
    </r>
  </si>
  <si>
    <r>
      <rPr>
        <sz val="11"/>
        <rFont val="Calibri"/>
        <family val="2"/>
      </rPr>
      <t>Truck, Tractor</t>
    </r>
  </si>
  <si>
    <r>
      <rPr>
        <sz val="11"/>
        <rFont val="Calibri"/>
        <family val="2"/>
      </rPr>
      <t xml:space="preserve">1997 Freightliner
</t>
    </r>
    <r>
      <rPr>
        <sz val="11"/>
        <rFont val="Calibri"/>
        <family val="2"/>
      </rPr>
      <t>F120</t>
    </r>
  </si>
  <si>
    <r>
      <rPr>
        <sz val="11"/>
        <rFont val="Calibri"/>
        <family val="2"/>
      </rPr>
      <t>4 x 2</t>
    </r>
  </si>
  <si>
    <r>
      <rPr>
        <sz val="11"/>
        <rFont val="Calibri"/>
        <family val="2"/>
      </rPr>
      <t>25000 lbs</t>
    </r>
  </si>
  <si>
    <r>
      <rPr>
        <sz val="11"/>
        <rFont val="Calibri"/>
        <family val="2"/>
      </rPr>
      <t>35000 lbs</t>
    </r>
  </si>
  <si>
    <r>
      <rPr>
        <sz val="11"/>
        <rFont val="Calibri"/>
        <family val="2"/>
      </rPr>
      <t>to 330</t>
    </r>
  </si>
  <si>
    <r>
      <rPr>
        <sz val="11"/>
        <rFont val="Calibri"/>
        <family val="2"/>
      </rPr>
      <t>6 x 2</t>
    </r>
  </si>
  <si>
    <r>
      <rPr>
        <sz val="11"/>
        <rFont val="Calibri"/>
        <family val="2"/>
      </rPr>
      <t>45000 lbs</t>
    </r>
  </si>
  <si>
    <r>
      <rPr>
        <sz val="11"/>
        <rFont val="Calibri"/>
        <family val="2"/>
      </rPr>
      <t>Truck</t>
    </r>
  </si>
  <si>
    <r>
      <rPr>
        <sz val="11"/>
        <rFont val="Calibri"/>
        <family val="2"/>
      </rPr>
      <t xml:space="preserve">Ford F-450
</t>
    </r>
    <r>
      <rPr>
        <sz val="11"/>
        <rFont val="Calibri"/>
        <family val="2"/>
      </rPr>
      <t>Cutaway Truck</t>
    </r>
  </si>
  <si>
    <r>
      <rPr>
        <sz val="11"/>
        <rFont val="Calibri"/>
        <family val="2"/>
      </rPr>
      <t>Truck, Freight</t>
    </r>
  </si>
  <si>
    <r>
      <rPr>
        <sz val="11"/>
        <rFont val="Calibri"/>
        <family val="2"/>
      </rPr>
      <t xml:space="preserve">Enclosed w/lift gate. Medium duty
</t>
    </r>
    <r>
      <rPr>
        <sz val="11"/>
        <rFont val="Calibri"/>
        <family val="2"/>
      </rPr>
      <t>class 5</t>
    </r>
  </si>
  <si>
    <r>
      <rPr>
        <sz val="11"/>
        <rFont val="Calibri"/>
        <family val="2"/>
      </rPr>
      <t>gvwr 16000-19500 Lbs</t>
    </r>
  </si>
  <si>
    <r>
      <rPr>
        <sz val="11"/>
        <rFont val="Calibri"/>
        <family val="2"/>
      </rPr>
      <t>4 X 2 Axle (D)</t>
    </r>
  </si>
  <si>
    <r>
      <rPr>
        <sz val="11"/>
        <rFont val="Calibri"/>
        <family val="2"/>
      </rPr>
      <t>Truck, Backhoe Carrier</t>
    </r>
  </si>
  <si>
    <r>
      <rPr>
        <sz val="11"/>
        <rFont val="Calibri"/>
        <family val="2"/>
      </rPr>
      <t xml:space="preserve">Three axle, class
</t>
    </r>
    <r>
      <rPr>
        <sz val="11"/>
        <rFont val="Calibri"/>
        <family val="2"/>
      </rPr>
      <t>8, heavy duty</t>
    </r>
  </si>
  <si>
    <r>
      <rPr>
        <sz val="11"/>
        <rFont val="Calibri"/>
        <family val="2"/>
      </rPr>
      <t>over 33000Lbs</t>
    </r>
  </si>
  <si>
    <r>
      <rPr>
        <sz val="11"/>
        <rFont val="Calibri"/>
        <family val="2"/>
      </rPr>
      <t>Eenclosed w/lift gate. Heavy duty, class 7</t>
    </r>
  </si>
  <si>
    <r>
      <rPr>
        <sz val="11"/>
        <rFont val="Calibri"/>
        <family val="2"/>
      </rPr>
      <t xml:space="preserve">26,001 to 33,000 lbs
</t>
    </r>
    <r>
      <rPr>
        <sz val="11"/>
        <rFont val="Calibri"/>
        <family val="2"/>
      </rPr>
      <t>gvwr</t>
    </r>
  </si>
  <si>
    <r>
      <rPr>
        <sz val="11"/>
        <rFont val="Calibri"/>
        <family val="2"/>
      </rPr>
      <t>M2-106</t>
    </r>
  </si>
  <si>
    <r>
      <rPr>
        <sz val="11"/>
        <rFont val="Calibri"/>
        <family val="2"/>
      </rPr>
      <t xml:space="preserve">Refrigerated Box
</t>
    </r>
    <r>
      <rPr>
        <sz val="11"/>
        <rFont val="Calibri"/>
        <family val="2"/>
      </rPr>
      <t>Truck</t>
    </r>
  </si>
  <si>
    <r>
      <rPr>
        <sz val="11"/>
        <rFont val="Calibri"/>
        <family val="2"/>
      </rPr>
      <t>Tilt and roll-back, two axle, class 7 heavy duty,</t>
    </r>
  </si>
  <si>
    <r>
      <rPr>
        <sz val="11"/>
        <rFont val="Calibri"/>
        <family val="2"/>
      </rPr>
      <t>to 33,000 gvwr</t>
    </r>
  </si>
  <si>
    <r>
      <rPr>
        <sz val="11"/>
        <rFont val="Calibri"/>
        <family val="2"/>
      </rPr>
      <t>Truck,</t>
    </r>
  </si>
  <si>
    <r>
      <rPr>
        <sz val="11"/>
        <rFont val="Calibri"/>
        <family val="2"/>
      </rPr>
      <t>Tilt and roll back, three axle. class 8 heavy duty</t>
    </r>
  </si>
  <si>
    <r>
      <rPr>
        <sz val="11"/>
        <rFont val="Calibri"/>
        <family val="2"/>
      </rPr>
      <t>over 33,001 gvwr</t>
    </r>
  </si>
  <si>
    <r>
      <rPr>
        <sz val="11"/>
        <rFont val="Calibri"/>
        <family val="2"/>
      </rPr>
      <t>6 X 4 Axle (D)</t>
    </r>
  </si>
  <si>
    <r>
      <rPr>
        <sz val="11"/>
        <rFont val="Calibri"/>
        <family val="2"/>
      </rPr>
      <t>Truck, Pickup</t>
    </r>
  </si>
  <si>
    <r>
      <rPr>
        <sz val="11"/>
        <rFont val="Calibri"/>
        <family val="2"/>
      </rPr>
      <t xml:space="preserve">When transporting
</t>
    </r>
    <r>
      <rPr>
        <sz val="11"/>
        <rFont val="Calibri"/>
        <family val="2"/>
      </rPr>
      <t>people.</t>
    </r>
  </si>
  <si>
    <r>
      <rPr>
        <sz val="11"/>
        <rFont val="Calibri"/>
        <family val="2"/>
      </rPr>
      <t xml:space="preserve">1/2-ton Pickup
</t>
    </r>
    <r>
      <rPr>
        <sz val="11"/>
        <rFont val="Calibri"/>
        <family val="2"/>
      </rPr>
      <t>Truck</t>
    </r>
  </si>
  <si>
    <r>
      <rPr>
        <sz val="11"/>
        <rFont val="Calibri"/>
        <family val="2"/>
      </rPr>
      <t xml:space="preserve">1-ton Pickup
</t>
    </r>
    <r>
      <rPr>
        <sz val="11"/>
        <rFont val="Calibri"/>
        <family val="2"/>
      </rPr>
      <t>Truck</t>
    </r>
  </si>
  <si>
    <r>
      <rPr>
        <sz val="11"/>
        <rFont val="Calibri"/>
        <family val="2"/>
      </rPr>
      <t xml:space="preserve">1 1/4-ton Pickup
</t>
    </r>
    <r>
      <rPr>
        <sz val="11"/>
        <rFont val="Calibri"/>
        <family val="2"/>
      </rPr>
      <t>Truck</t>
    </r>
  </si>
  <si>
    <r>
      <rPr>
        <sz val="11"/>
        <rFont val="Calibri"/>
        <family val="2"/>
      </rPr>
      <t xml:space="preserve">1 1/2-ton Pickup
</t>
    </r>
    <r>
      <rPr>
        <sz val="11"/>
        <rFont val="Calibri"/>
        <family val="2"/>
      </rPr>
      <t>Truck</t>
    </r>
  </si>
  <si>
    <r>
      <rPr>
        <sz val="11"/>
        <rFont val="Calibri"/>
        <family val="2"/>
      </rPr>
      <t xml:space="preserve">1 3/4-ton Pickup
</t>
    </r>
    <r>
      <rPr>
        <sz val="11"/>
        <rFont val="Calibri"/>
        <family val="2"/>
      </rPr>
      <t>Truck</t>
    </r>
  </si>
  <si>
    <r>
      <rPr>
        <sz val="11"/>
        <rFont val="Calibri"/>
        <family val="2"/>
      </rPr>
      <t xml:space="preserve">3/4-ton Pickup
</t>
    </r>
    <r>
      <rPr>
        <sz val="11"/>
        <rFont val="Calibri"/>
        <family val="2"/>
      </rPr>
      <t>Truck</t>
    </r>
  </si>
  <si>
    <r>
      <rPr>
        <sz val="11"/>
        <rFont val="Calibri"/>
        <family val="2"/>
      </rPr>
      <t>4x4-Axle</t>
    </r>
  </si>
  <si>
    <r>
      <rPr>
        <sz val="11"/>
        <rFont val="Calibri"/>
        <family val="2"/>
      </rPr>
      <t>Crew</t>
    </r>
  </si>
  <si>
    <r>
      <rPr>
        <sz val="11"/>
        <rFont val="Calibri"/>
        <family val="2"/>
      </rPr>
      <t>Skidder Accessory</t>
    </r>
  </si>
  <si>
    <r>
      <rPr>
        <sz val="11"/>
        <rFont val="Calibri"/>
        <family val="2"/>
      </rPr>
      <t xml:space="preserve">2005 JCB Grapple
</t>
    </r>
    <r>
      <rPr>
        <sz val="11"/>
        <rFont val="Calibri"/>
        <family val="2"/>
      </rPr>
      <t>Claw</t>
    </r>
  </si>
  <si>
    <r>
      <rPr>
        <sz val="11"/>
        <rFont val="Calibri"/>
        <family val="2"/>
      </rPr>
      <t>Forklift, Accessory</t>
    </r>
  </si>
  <si>
    <r>
      <rPr>
        <sz val="11"/>
        <rFont val="Calibri"/>
        <family val="2"/>
      </rPr>
      <t xml:space="preserve">2005 ACS Grapple
</t>
    </r>
    <r>
      <rPr>
        <sz val="11"/>
        <rFont val="Calibri"/>
        <family val="2"/>
      </rPr>
      <t>Bucket</t>
    </r>
  </si>
  <si>
    <r>
      <rPr>
        <sz val="11"/>
        <rFont val="Calibri"/>
        <family val="2"/>
      </rPr>
      <t>Truck,  Loader</t>
    </r>
  </si>
  <si>
    <r>
      <rPr>
        <sz val="11"/>
        <rFont val="Calibri"/>
        <family val="2"/>
      </rPr>
      <t xml:space="preserve">Debris/Log
</t>
    </r>
    <r>
      <rPr>
        <sz val="11"/>
        <rFont val="Calibri"/>
        <family val="2"/>
      </rPr>
      <t>(Knuckleboom Loader/Truck)</t>
    </r>
  </si>
  <si>
    <r>
      <rPr>
        <sz val="11"/>
        <rFont val="Calibri"/>
        <family val="2"/>
      </rPr>
      <t>Chipper- Wood Recycler</t>
    </r>
  </si>
  <si>
    <r>
      <rPr>
        <sz val="11"/>
        <rFont val="Calibri"/>
        <family val="2"/>
      </rPr>
      <t>Cat 16 engine</t>
    </r>
  </si>
  <si>
    <r>
      <rPr>
        <sz val="11"/>
        <rFont val="Calibri"/>
        <family val="2"/>
      </rPr>
      <t>model Cat 525B</t>
    </r>
  </si>
  <si>
    <r>
      <rPr>
        <sz val="11"/>
        <rFont val="Calibri"/>
        <family val="2"/>
      </rPr>
      <t>up to 160</t>
    </r>
  </si>
  <si>
    <r>
      <rPr>
        <sz val="11"/>
        <rFont val="Calibri"/>
        <family val="2"/>
      </rPr>
      <t xml:space="preserve">40K lbs- model
</t>
    </r>
    <r>
      <rPr>
        <sz val="11"/>
        <rFont val="Calibri"/>
        <family val="2"/>
      </rPr>
      <t>Cat  525C</t>
    </r>
  </si>
  <si>
    <r>
      <rPr>
        <sz val="11"/>
        <rFont val="Calibri"/>
        <family val="2"/>
      </rPr>
      <t>161 and up</t>
    </r>
  </si>
  <si>
    <r>
      <rPr>
        <sz val="11"/>
        <rFont val="Calibri"/>
        <family val="2"/>
      </rPr>
      <t>Truck, Service</t>
    </r>
  </si>
  <si>
    <r>
      <rPr>
        <sz val="11"/>
        <rFont val="Calibri"/>
        <family val="2"/>
      </rPr>
      <t>fuel and lube</t>
    </r>
  </si>
  <si>
    <r>
      <rPr>
        <sz val="11"/>
        <rFont val="Calibri"/>
        <family val="2"/>
      </rPr>
      <t>up to 26,000 gvwr</t>
    </r>
  </si>
  <si>
    <r>
      <rPr>
        <sz val="11"/>
        <rFont val="Calibri"/>
        <family val="2"/>
      </rPr>
      <t>215-225</t>
    </r>
  </si>
  <si>
    <r>
      <rPr>
        <sz val="11"/>
        <rFont val="Calibri"/>
        <family val="2"/>
      </rPr>
      <t>Truck, Fuel</t>
    </r>
  </si>
  <si>
    <r>
      <rPr>
        <sz val="11"/>
        <rFont val="Calibri"/>
        <family val="2"/>
      </rPr>
      <t xml:space="preserve">2009
</t>
    </r>
    <r>
      <rPr>
        <sz val="11"/>
        <rFont val="Calibri"/>
        <family val="2"/>
      </rPr>
      <t>International 1,800 gal. storage tank</t>
    </r>
  </si>
  <si>
    <r>
      <rPr>
        <sz val="11"/>
        <rFont val="Calibri"/>
        <family val="2"/>
      </rPr>
      <t xml:space="preserve">Mobile Command
</t>
    </r>
    <r>
      <rPr>
        <sz val="11"/>
        <rFont val="Calibri"/>
        <family val="2"/>
      </rPr>
      <t>Trailer</t>
    </r>
  </si>
  <si>
    <r>
      <rPr>
        <sz val="11"/>
        <rFont val="Calibri"/>
        <family val="2"/>
      </rPr>
      <t xml:space="preserve">(8’ X 28’) with 7.5
</t>
    </r>
    <r>
      <rPr>
        <sz val="11"/>
        <rFont val="Calibri"/>
        <family val="2"/>
      </rPr>
      <t>KW Generator</t>
    </r>
  </si>
  <si>
    <r>
      <rPr>
        <sz val="11"/>
        <rFont val="Calibri"/>
        <family val="2"/>
      </rPr>
      <t xml:space="preserve">Move to Location by
</t>
    </r>
    <r>
      <rPr>
        <sz val="11"/>
        <rFont val="Calibri"/>
        <family val="2"/>
      </rPr>
      <t>Tractor</t>
    </r>
  </si>
  <si>
    <r>
      <rPr>
        <sz val="11"/>
        <rFont val="Calibri"/>
        <family val="2"/>
      </rPr>
      <t>Mobile Response Trailer</t>
    </r>
  </si>
  <si>
    <r>
      <rPr>
        <sz val="11"/>
        <rFont val="Calibri"/>
        <family val="2"/>
      </rPr>
      <t xml:space="preserve">(8’ X 31’) with 4.5
</t>
    </r>
    <r>
      <rPr>
        <sz val="11"/>
        <rFont val="Calibri"/>
        <family val="2"/>
      </rPr>
      <t>KW Generator?</t>
    </r>
  </si>
  <si>
    <r>
      <rPr>
        <sz val="11"/>
        <rFont val="Calibri"/>
        <family val="2"/>
      </rPr>
      <t>Mobile Command Center</t>
    </r>
  </si>
  <si>
    <r>
      <rPr>
        <sz val="11"/>
        <rFont val="Calibri"/>
        <family val="2"/>
      </rPr>
      <t xml:space="preserve">(unified) (RV)
</t>
    </r>
    <r>
      <rPr>
        <sz val="11"/>
        <rFont val="Calibri"/>
        <family val="2"/>
      </rPr>
      <t>Ulitimaster MP- 35</t>
    </r>
  </si>
  <si>
    <r>
      <rPr>
        <sz val="11"/>
        <rFont val="Calibri"/>
        <family val="2"/>
      </rPr>
      <t>43 FT Long with Generator</t>
    </r>
  </si>
  <si>
    <r>
      <rPr>
        <sz val="11"/>
        <rFont val="Calibri"/>
        <family val="2"/>
      </rPr>
      <t xml:space="preserve">Mobile Command Post
</t>
    </r>
    <r>
      <rPr>
        <sz val="11"/>
        <rFont val="Calibri"/>
        <family val="2"/>
      </rPr>
      <t>Vehicle</t>
    </r>
  </si>
  <si>
    <r>
      <rPr>
        <sz val="11"/>
        <rFont val="Calibri"/>
        <family val="2"/>
      </rPr>
      <t>(RV) (In- Motion)</t>
    </r>
  </si>
  <si>
    <r>
      <rPr>
        <sz val="11"/>
        <rFont val="Calibri"/>
        <family val="2"/>
      </rPr>
      <t>22-Ft Long</t>
    </r>
  </si>
  <si>
    <r>
      <rPr>
        <sz val="11"/>
        <rFont val="Calibri"/>
        <family val="2"/>
      </rPr>
      <t>Mobile Command Post Vehicle</t>
    </r>
  </si>
  <si>
    <r>
      <rPr>
        <sz val="11"/>
        <rFont val="Calibri"/>
        <family val="2"/>
      </rPr>
      <t xml:space="preserve">(RV) (Stationary)
</t>
    </r>
    <r>
      <rPr>
        <sz val="11"/>
        <rFont val="Calibri"/>
        <family val="2"/>
      </rPr>
      <t xml:space="preserve">w/9.6 KW
</t>
    </r>
    <r>
      <rPr>
        <sz val="11"/>
        <rFont val="Calibri"/>
        <family val="2"/>
      </rPr>
      <t>Generator</t>
    </r>
  </si>
  <si>
    <r>
      <rPr>
        <sz val="11"/>
        <rFont val="Calibri"/>
        <family val="2"/>
      </rPr>
      <t>Mobile Command Center (Trailer)</t>
    </r>
  </si>
  <si>
    <r>
      <rPr>
        <sz val="11"/>
        <rFont val="Calibri"/>
        <family val="2"/>
      </rPr>
      <t>48'x8' Trailer, Fully Equiped Mobile Command Center</t>
    </r>
  </si>
  <si>
    <r>
      <rPr>
        <sz val="11"/>
        <rFont val="Calibri"/>
        <family val="2"/>
      </rPr>
      <t>48-Ft Long</t>
    </r>
  </si>
  <si>
    <r>
      <rPr>
        <sz val="11"/>
        <rFont val="Calibri"/>
        <family val="2"/>
      </rPr>
      <t>Move to Location by Tractor</t>
    </r>
  </si>
  <si>
    <r>
      <rPr>
        <sz val="11"/>
        <rFont val="Calibri"/>
        <family val="2"/>
      </rPr>
      <t xml:space="preserve">48'x8' When
</t>
    </r>
    <r>
      <rPr>
        <sz val="11"/>
        <rFont val="Calibri"/>
        <family val="2"/>
      </rPr>
      <t>being Moved w/Truck Tractor</t>
    </r>
  </si>
  <si>
    <r>
      <rPr>
        <sz val="11"/>
        <rFont val="Calibri"/>
        <family val="2"/>
      </rPr>
      <t xml:space="preserve">43'x8.5' x 13.5'H
</t>
    </r>
    <r>
      <rPr>
        <sz val="11"/>
        <rFont val="Calibri"/>
        <family val="2"/>
      </rPr>
      <t>with self 30kw Generator</t>
    </r>
  </si>
  <si>
    <r>
      <rPr>
        <sz val="11"/>
        <rFont val="Calibri"/>
        <family val="2"/>
      </rPr>
      <t>Generator Rate not included</t>
    </r>
  </si>
  <si>
    <r>
      <rPr>
        <sz val="11"/>
        <rFont val="Calibri"/>
        <family val="2"/>
      </rPr>
      <t xml:space="preserve">Mobile Command
</t>
    </r>
    <r>
      <rPr>
        <sz val="11"/>
        <rFont val="Calibri"/>
        <family val="2"/>
      </rPr>
      <t>Center</t>
    </r>
  </si>
  <si>
    <r>
      <rPr>
        <sz val="11"/>
        <rFont val="Calibri"/>
        <family val="2"/>
      </rPr>
      <t xml:space="preserve">2007-Freightliner
</t>
    </r>
    <r>
      <rPr>
        <sz val="11"/>
        <rFont val="Calibri"/>
        <family val="2"/>
      </rPr>
      <t>MT-55, (RV)</t>
    </r>
  </si>
  <si>
    <r>
      <rPr>
        <sz val="11"/>
        <rFont val="Calibri"/>
        <family val="2"/>
      </rPr>
      <t>Mobile Command Van</t>
    </r>
  </si>
  <si>
    <r>
      <rPr>
        <sz val="11"/>
        <rFont val="Calibri"/>
        <family val="2"/>
      </rPr>
      <t xml:space="preserve">1990- Ford
</t>
    </r>
    <r>
      <rPr>
        <sz val="11"/>
        <rFont val="Calibri"/>
        <family val="2"/>
      </rPr>
      <t>Econoline- Communication Van</t>
    </r>
  </si>
  <si>
    <r>
      <rPr>
        <sz val="11"/>
        <rFont val="Calibri"/>
        <family val="2"/>
      </rPr>
      <t>Communication Equipment</t>
    </r>
  </si>
  <si>
    <r>
      <rPr>
        <sz val="11"/>
        <rFont val="Calibri"/>
        <family val="2"/>
      </rPr>
      <t xml:space="preserve">47.5' X 8.75 Fully
</t>
    </r>
    <r>
      <rPr>
        <sz val="11"/>
        <rFont val="Calibri"/>
        <family val="2"/>
      </rPr>
      <t>Equip' (In motion) (RV)</t>
    </r>
  </si>
  <si>
    <r>
      <rPr>
        <sz val="11"/>
        <rFont val="Calibri"/>
        <family val="2"/>
      </rPr>
      <t xml:space="preserve">47.5' X 8.75 Fully
</t>
    </r>
    <r>
      <rPr>
        <sz val="11"/>
        <rFont val="Calibri"/>
        <family val="2"/>
      </rPr>
      <t>Equip' (Stationary)</t>
    </r>
  </si>
  <si>
    <r>
      <rPr>
        <sz val="11"/>
        <rFont val="Calibri"/>
        <family val="2"/>
      </rPr>
      <t xml:space="preserve">Mobile Command
</t>
    </r>
    <r>
      <rPr>
        <sz val="11"/>
        <rFont val="Calibri"/>
        <family val="2"/>
      </rPr>
      <t>Vehicle</t>
    </r>
  </si>
  <si>
    <r>
      <rPr>
        <sz val="11"/>
        <rFont val="Calibri"/>
        <family val="2"/>
      </rPr>
      <t xml:space="preserve">53' X 8.75 Fully
</t>
    </r>
    <r>
      <rPr>
        <sz val="11"/>
        <rFont val="Calibri"/>
        <family val="2"/>
      </rPr>
      <t>Equip</t>
    </r>
  </si>
  <si>
    <r>
      <rPr>
        <sz val="11"/>
        <rFont val="Calibri"/>
        <family val="2"/>
      </rPr>
      <t>480-550</t>
    </r>
  </si>
  <si>
    <r>
      <rPr>
        <sz val="11"/>
        <rFont val="Calibri"/>
        <family val="2"/>
      </rPr>
      <t>Light Tower</t>
    </r>
  </si>
  <si>
    <r>
      <rPr>
        <sz val="11"/>
        <rFont val="Calibri"/>
        <family val="2"/>
      </rPr>
      <t xml:space="preserve">Terex/Amida AL 4000.  with (4)
</t>
    </r>
    <r>
      <rPr>
        <sz val="11"/>
        <rFont val="Calibri"/>
        <family val="2"/>
      </rPr>
      <t xml:space="preserve">500
</t>
    </r>
    <r>
      <rPr>
        <sz val="11"/>
        <rFont val="Calibri"/>
        <family val="2"/>
      </rPr>
      <t>watt lights</t>
    </r>
  </si>
  <si>
    <r>
      <rPr>
        <sz val="11"/>
        <rFont val="Calibri"/>
        <family val="2"/>
      </rPr>
      <t>10kw power unit</t>
    </r>
  </si>
  <si>
    <r>
      <rPr>
        <sz val="11"/>
        <rFont val="Calibri"/>
        <family val="2"/>
      </rPr>
      <t>2004 Allmand</t>
    </r>
  </si>
  <si>
    <r>
      <rPr>
        <sz val="11"/>
        <rFont val="Calibri"/>
        <family val="2"/>
      </rPr>
      <t>SandBagger Machine</t>
    </r>
  </si>
  <si>
    <r>
      <rPr>
        <sz val="11"/>
        <rFont val="Calibri"/>
        <family val="2"/>
      </rPr>
      <t xml:space="preserve">(Spider)
</t>
    </r>
    <r>
      <rPr>
        <sz val="11"/>
        <rFont val="Calibri"/>
        <family val="2"/>
      </rPr>
      <t>automatic</t>
    </r>
  </si>
  <si>
    <r>
      <rPr>
        <sz val="11"/>
        <rFont val="Calibri"/>
        <family val="2"/>
      </rPr>
      <t xml:space="preserve">Vibration &amp; Conveyor
</t>
    </r>
    <r>
      <rPr>
        <sz val="11"/>
        <rFont val="Calibri"/>
        <family val="2"/>
      </rPr>
      <t>Motors</t>
    </r>
  </si>
  <si>
    <r>
      <rPr>
        <sz val="11"/>
        <rFont val="Calibri"/>
        <family val="2"/>
      </rPr>
      <t>2-4.5</t>
    </r>
  </si>
  <si>
    <r>
      <rPr>
        <sz val="11"/>
        <rFont val="Calibri"/>
        <family val="2"/>
      </rPr>
      <t>Helicopter</t>
    </r>
  </si>
  <si>
    <r>
      <rPr>
        <sz val="11"/>
        <rFont val="Calibri"/>
        <family val="2"/>
      </rPr>
      <t xml:space="preserve">OH-58 KIOWA
</t>
    </r>
    <r>
      <rPr>
        <sz val="11"/>
        <rFont val="Calibri"/>
        <family val="2"/>
      </rPr>
      <t xml:space="preserve">(Military) is the same
</t>
    </r>
    <r>
      <rPr>
        <sz val="11"/>
        <rFont val="Calibri"/>
        <family val="2"/>
      </rPr>
      <t>as “Bell-206B3</t>
    </r>
  </si>
  <si>
    <r>
      <rPr>
        <sz val="11"/>
        <rFont val="Calibri"/>
        <family val="2"/>
      </rPr>
      <t xml:space="preserve">OH-58 KIOWA
</t>
    </r>
    <r>
      <rPr>
        <sz val="11"/>
        <rFont val="Calibri"/>
        <family val="2"/>
      </rPr>
      <t xml:space="preserve">(Military) is the same
</t>
    </r>
    <r>
      <rPr>
        <sz val="11"/>
        <rFont val="Calibri"/>
        <family val="2"/>
      </rPr>
      <t>as “Bell-206BR</t>
    </r>
  </si>
  <si>
    <r>
      <rPr>
        <sz val="11"/>
        <rFont val="Calibri"/>
        <family val="2"/>
      </rPr>
      <t xml:space="preserve">Model Bell 206-L3
</t>
    </r>
    <r>
      <rPr>
        <sz val="11"/>
        <rFont val="Calibri"/>
        <family val="2"/>
      </rPr>
      <t>Jet Range Helicopter</t>
    </r>
  </si>
  <si>
    <r>
      <rPr>
        <sz val="11"/>
        <rFont val="Calibri"/>
        <family val="2"/>
      </rPr>
      <t>Jet Range III-Helicopter</t>
    </r>
  </si>
  <si>
    <r>
      <rPr>
        <sz val="11"/>
        <rFont val="Calibri"/>
        <family val="2"/>
      </rPr>
      <t xml:space="preserve">Model Bell 206L1
</t>
    </r>
    <r>
      <rPr>
        <sz val="11"/>
        <rFont val="Calibri"/>
        <family val="2"/>
      </rPr>
      <t>Long Ranger</t>
    </r>
  </si>
  <si>
    <r>
      <rPr>
        <sz val="11"/>
        <rFont val="Calibri"/>
        <family val="2"/>
      </rPr>
      <t>Long Ranger</t>
    </r>
  </si>
  <si>
    <r>
      <rPr>
        <sz val="11"/>
        <rFont val="Calibri"/>
        <family val="2"/>
      </rPr>
      <t xml:space="preserve">Model Bell 206LT Long Range
</t>
    </r>
    <r>
      <rPr>
        <sz val="11"/>
        <rFont val="Calibri"/>
        <family val="2"/>
      </rPr>
      <t>Twinranger</t>
    </r>
  </si>
  <si>
    <r>
      <rPr>
        <sz val="11"/>
        <rFont val="Calibri"/>
        <family val="2"/>
      </rPr>
      <t>Twinranger</t>
    </r>
  </si>
  <si>
    <r>
      <rPr>
        <sz val="11"/>
        <rFont val="Calibri"/>
        <family val="2"/>
      </rPr>
      <t xml:space="preserve">Model Bell 407
</t>
    </r>
    <r>
      <rPr>
        <sz val="11"/>
        <rFont val="Calibri"/>
        <family val="2"/>
      </rPr>
      <t>EMS- Ambulance</t>
    </r>
  </si>
  <si>
    <r>
      <rPr>
        <sz val="11"/>
        <rFont val="Calibri"/>
        <family val="2"/>
      </rPr>
      <t>Fixed wing</t>
    </r>
  </si>
  <si>
    <r>
      <rPr>
        <sz val="11"/>
        <rFont val="Calibri"/>
        <family val="2"/>
      </rPr>
      <t xml:space="preserve">Model Navajo PA-
</t>
    </r>
    <r>
      <rPr>
        <sz val="11"/>
        <rFont val="Calibri"/>
        <family val="2"/>
      </rPr>
      <t>31</t>
    </r>
  </si>
  <si>
    <r>
      <rPr>
        <sz val="11"/>
        <rFont val="Calibri"/>
        <family val="2"/>
      </rPr>
      <t xml:space="preserve">PA-31-350,
</t>
    </r>
    <r>
      <rPr>
        <sz val="11"/>
        <rFont val="Calibri"/>
        <family val="2"/>
      </rPr>
      <t xml:space="preserve">Navajo Chieftn twin
</t>
    </r>
    <r>
      <rPr>
        <sz val="11"/>
        <rFont val="Calibri"/>
        <family val="2"/>
      </rPr>
      <t>engine</t>
    </r>
  </si>
  <si>
    <r>
      <rPr>
        <sz val="11"/>
        <rFont val="Calibri"/>
        <family val="2"/>
      </rPr>
      <t xml:space="preserve">Model UH-60
</t>
    </r>
    <r>
      <rPr>
        <sz val="11"/>
        <rFont val="Calibri"/>
        <family val="2"/>
      </rPr>
      <t>(Blackhawk) medium lift</t>
    </r>
  </si>
  <si>
    <r>
      <rPr>
        <sz val="11"/>
        <rFont val="Calibri"/>
        <family val="2"/>
      </rPr>
      <t>Medium Lift</t>
    </r>
  </si>
  <si>
    <r>
      <rPr>
        <sz val="11"/>
        <rFont val="Calibri"/>
        <family val="2"/>
      </rPr>
      <t>Fire Fighter Same as S70C</t>
    </r>
  </si>
  <si>
    <r>
      <rPr>
        <sz val="11"/>
        <rFont val="Calibri"/>
        <family val="2"/>
      </rPr>
      <t xml:space="preserve">Model UH-A
</t>
    </r>
    <r>
      <rPr>
        <sz val="11"/>
        <rFont val="Calibri"/>
        <family val="2"/>
      </rPr>
      <t>(Blackhawk) Medium lift</t>
    </r>
  </si>
  <si>
    <r>
      <rPr>
        <sz val="11"/>
        <rFont val="Calibri"/>
        <family val="2"/>
      </rPr>
      <t>Fire Fighter</t>
    </r>
  </si>
  <si>
    <r>
      <rPr>
        <sz val="11"/>
        <rFont val="Calibri"/>
        <family val="2"/>
      </rPr>
      <t xml:space="preserve">Model CH-47
</t>
    </r>
    <r>
      <rPr>
        <sz val="11"/>
        <rFont val="Calibri"/>
        <family val="2"/>
      </rPr>
      <t>(Chinook) heavy lift</t>
    </r>
  </si>
  <si>
    <r>
      <rPr>
        <sz val="11"/>
        <rFont val="Calibri"/>
        <family val="2"/>
      </rPr>
      <t>Heavy Lift</t>
    </r>
  </si>
  <si>
    <r>
      <rPr>
        <sz val="11"/>
        <rFont val="Calibri"/>
        <family val="2"/>
      </rPr>
      <t>Helicopter- light utility</t>
    </r>
  </si>
  <si>
    <r>
      <rPr>
        <sz val="11"/>
        <rFont val="Calibri"/>
        <family val="2"/>
      </rPr>
      <t xml:space="preserve">Model  Bell
</t>
    </r>
    <r>
      <rPr>
        <sz val="11"/>
        <rFont val="Calibri"/>
        <family val="2"/>
      </rPr>
      <t>407GX - 7 seater</t>
    </r>
  </si>
  <si>
    <r>
      <rPr>
        <sz val="11"/>
        <rFont val="Calibri"/>
        <family val="2"/>
      </rPr>
      <t>7-Seaters</t>
    </r>
  </si>
  <si>
    <r>
      <rPr>
        <sz val="11"/>
        <rFont val="Calibri"/>
        <family val="2"/>
      </rPr>
      <t>Passenger Aircraft</t>
    </r>
  </si>
  <si>
    <r>
      <rPr>
        <sz val="11"/>
        <rFont val="Calibri"/>
        <family val="2"/>
      </rPr>
      <t xml:space="preserve">Modle Bell 206L-
</t>
    </r>
    <r>
      <rPr>
        <sz val="11"/>
        <rFont val="Calibri"/>
        <family val="2"/>
      </rPr>
      <t>7 seater</t>
    </r>
  </si>
  <si>
    <r>
      <rPr>
        <sz val="11"/>
        <rFont val="Calibri"/>
        <family val="2"/>
      </rPr>
      <t>Model Bell-206L4</t>
    </r>
  </si>
  <si>
    <r>
      <rPr>
        <sz val="11"/>
        <rFont val="Calibri"/>
        <family val="2"/>
      </rPr>
      <t xml:space="preserve">Blackhawk King
</t>
    </r>
    <r>
      <rPr>
        <sz val="11"/>
        <rFont val="Calibri"/>
        <family val="2"/>
      </rPr>
      <t>Air B200XP61</t>
    </r>
  </si>
  <si>
    <r>
      <rPr>
        <sz val="11"/>
        <rFont val="Calibri"/>
        <family val="2"/>
      </rPr>
      <t xml:space="preserve">Blackhawk
</t>
    </r>
    <r>
      <rPr>
        <sz val="11"/>
        <rFont val="Calibri"/>
        <family val="2"/>
      </rPr>
      <t>Caravan XP42 A</t>
    </r>
  </si>
  <si>
    <r>
      <rPr>
        <sz val="11"/>
        <rFont val="Calibri"/>
        <family val="2"/>
      </rPr>
      <t xml:space="preserve">King Air C90
</t>
    </r>
    <r>
      <rPr>
        <sz val="11"/>
        <rFont val="Calibri"/>
        <family val="2"/>
      </rPr>
      <t>XP135 A</t>
    </r>
  </si>
  <si>
    <r>
      <rPr>
        <sz val="11"/>
        <rFont val="Calibri"/>
        <family val="2"/>
      </rPr>
      <t>Aerostar Helicopter</t>
    </r>
  </si>
  <si>
    <r>
      <rPr>
        <sz val="11"/>
        <rFont val="Calibri"/>
        <family val="2"/>
      </rPr>
      <t>Aerostar 601P</t>
    </r>
  </si>
  <si>
    <r>
      <rPr>
        <sz val="11"/>
        <rFont val="Calibri"/>
        <family val="2"/>
      </rPr>
      <t>Huey Helicopter</t>
    </r>
  </si>
  <si>
    <r>
      <rPr>
        <sz val="11"/>
        <rFont val="Calibri"/>
        <family val="2"/>
      </rPr>
      <t xml:space="preserve">Engine:1 ×
</t>
    </r>
    <r>
      <rPr>
        <sz val="11"/>
        <rFont val="Calibri"/>
        <family val="2"/>
      </rPr>
      <t>Lycoming T53-L- 11 turboshaft</t>
    </r>
  </si>
  <si>
    <r>
      <rPr>
        <sz val="11"/>
        <rFont val="Calibri"/>
        <family val="2"/>
      </rPr>
      <t>Travel Range 253 Nautical Miles</t>
    </r>
  </si>
  <si>
    <r>
      <rPr>
        <sz val="11"/>
        <rFont val="Calibri"/>
        <family val="2"/>
      </rPr>
      <t>Utility Bell 429</t>
    </r>
  </si>
  <si>
    <r>
      <rPr>
        <sz val="11"/>
        <rFont val="Calibri"/>
        <family val="2"/>
      </rPr>
      <t xml:space="preserve">Commercial Bell
</t>
    </r>
    <r>
      <rPr>
        <sz val="11"/>
        <rFont val="Calibri"/>
        <family val="2"/>
      </rPr>
      <t>Huey II</t>
    </r>
  </si>
  <si>
    <r>
      <rPr>
        <sz val="11"/>
        <rFont val="Calibri"/>
        <family val="2"/>
      </rPr>
      <t>Wire Puller Machine</t>
    </r>
  </si>
  <si>
    <r>
      <rPr>
        <sz val="11"/>
        <rFont val="Calibri"/>
        <family val="2"/>
      </rPr>
      <t>Overhead Wire Pulling Machine</t>
    </r>
  </si>
  <si>
    <r>
      <rPr>
        <sz val="11"/>
        <rFont val="Calibri"/>
        <family val="2"/>
      </rPr>
      <t xml:space="preserve">Overhead/Underground
</t>
    </r>
    <r>
      <rPr>
        <sz val="11"/>
        <rFont val="Calibri"/>
        <family val="2"/>
      </rPr>
      <t xml:space="preserve">Wire
</t>
    </r>
    <r>
      <rPr>
        <sz val="11"/>
        <rFont val="Calibri"/>
        <family val="2"/>
      </rPr>
      <t>Pulling Machine</t>
    </r>
  </si>
  <si>
    <r>
      <rPr>
        <sz val="11"/>
        <rFont val="Calibri"/>
        <family val="2"/>
      </rPr>
      <t>Wire Tensioning Machine</t>
    </r>
  </si>
  <si>
    <r>
      <rPr>
        <sz val="11"/>
        <rFont val="Calibri"/>
        <family val="2"/>
      </rPr>
      <t>3000 Lbs</t>
    </r>
  </si>
  <si>
    <r>
      <rPr>
        <sz val="11"/>
        <rFont val="Calibri"/>
        <family val="2"/>
      </rPr>
      <t xml:space="preserve">Overhead Wire
</t>
    </r>
    <r>
      <rPr>
        <sz val="11"/>
        <rFont val="Calibri"/>
        <family val="2"/>
      </rPr>
      <t>Tensioning Machine</t>
    </r>
  </si>
  <si>
    <r>
      <rPr>
        <sz val="11"/>
        <rFont val="Calibri"/>
        <family val="2"/>
      </rPr>
      <t>Aerial Lift</t>
    </r>
  </si>
  <si>
    <r>
      <rPr>
        <sz val="11"/>
        <rFont val="Calibri"/>
        <family val="2"/>
      </rPr>
      <t xml:space="preserve">model 2008
</t>
    </r>
    <r>
      <rPr>
        <sz val="11"/>
        <rFont val="Calibri"/>
        <family val="2"/>
      </rPr>
      <t>Genie Scissor Lift</t>
    </r>
  </si>
  <si>
    <r>
      <rPr>
        <sz val="11"/>
        <rFont val="Calibri"/>
        <family val="2"/>
      </rPr>
      <t>1000 Lbs</t>
    </r>
  </si>
  <si>
    <r>
      <rPr>
        <sz val="11"/>
        <rFont val="Calibri"/>
        <family val="2"/>
      </rPr>
      <t>24 Volt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</si>
</sst>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0.0000_);\(#,##0.0000\)"/>
    <numFmt numFmtId="166" formatCode="0.000000"/>
    <numFmt numFmtId="167" formatCode="&quot;$&quot;#,##0.000_);[Red]\(&quot;$&quot;#,##0.000\)"/>
    <numFmt numFmtId="168" formatCode="\$0.00"/>
    <numFmt numFmtId="169" formatCode="\$#,##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0"/>
      <name val="Arial"/>
      <family val="2"/>
    </font>
    <font>
      <b/>
      <sz val="11"/>
      <name val="Arial"/>
      <family val="2"/>
    </font>
    <font>
      <sz val="11"/>
      <name val="Arial"/>
      <family val="2"/>
    </font>
    <font>
      <sz val="8"/>
      <name val="Arial"/>
      <family val="2"/>
    </font>
    <font>
      <b/>
      <sz val="16"/>
      <name val="Arial"/>
      <family val="2"/>
    </font>
    <font>
      <sz val="12"/>
      <name val="Arial"/>
      <family val="2"/>
    </font>
    <font>
      <b/>
      <sz val="14"/>
      <name val="Arial"/>
      <family val="2"/>
    </font>
    <font>
      <sz val="10"/>
      <color indexed="8"/>
      <name val="Arial"/>
      <family val="2"/>
    </font>
    <font>
      <sz val="10"/>
      <color indexed="9"/>
      <name val="Arial"/>
      <family val="2"/>
    </font>
    <font>
      <b/>
      <u/>
      <sz val="10"/>
      <name val="Arial"/>
      <family val="2"/>
    </font>
    <font>
      <sz val="11"/>
      <color indexed="9"/>
      <name val="Arial"/>
      <family val="2"/>
    </font>
    <font>
      <b/>
      <sz val="6"/>
      <name val="Arial"/>
      <family val="2"/>
    </font>
    <font>
      <sz val="10"/>
      <color indexed="22"/>
      <name val="Arial"/>
      <family val="2"/>
    </font>
    <font>
      <sz val="10"/>
      <color theme="0"/>
      <name val="Arial"/>
      <family val="2"/>
    </font>
    <font>
      <u/>
      <sz val="11"/>
      <color theme="10"/>
      <name val="Calibri"/>
      <family val="2"/>
    </font>
    <font>
      <sz val="12"/>
      <color indexed="81"/>
      <name val="Tahoma"/>
      <family val="2"/>
    </font>
    <font>
      <i/>
      <sz val="14"/>
      <name val="Arial"/>
      <family val="2"/>
    </font>
    <font>
      <sz val="11"/>
      <color indexed="8"/>
      <name val="Arial"/>
      <family val="2"/>
    </font>
    <font>
      <sz val="12"/>
      <color rgb="FFFF0000"/>
      <name val="Arial"/>
      <family val="2"/>
    </font>
    <font>
      <sz val="10"/>
      <name val="Arial"/>
      <family val="2"/>
    </font>
    <font>
      <b/>
      <i/>
      <sz val="12"/>
      <name val="Arial"/>
      <family val="2"/>
    </font>
    <font>
      <sz val="10"/>
      <name val="Times New Roman"/>
      <family val="1"/>
      <charset val="204"/>
    </font>
    <font>
      <sz val="11"/>
      <color theme="1"/>
      <name val="Arial"/>
      <family val="2"/>
    </font>
    <font>
      <sz val="11"/>
      <name val="Calibri"/>
      <family val="2"/>
    </font>
    <font>
      <sz val="11"/>
      <color rgb="FF000000"/>
      <name val="Calibri"/>
      <family val="2"/>
    </font>
    <font>
      <sz val="10"/>
      <name val="Arial"/>
      <family val="2"/>
    </font>
    <font>
      <i/>
      <sz val="12"/>
      <name val="Arial"/>
      <family val="2"/>
    </font>
    <font>
      <b/>
      <sz val="11"/>
      <name val="Calibri"/>
      <family val="2"/>
    </font>
    <font>
      <b/>
      <sz val="11"/>
      <color rgb="FFFFFFFF"/>
      <name val="Calibri"/>
      <family val="2"/>
    </font>
    <font>
      <sz val="10"/>
      <color rgb="FF000000"/>
      <name val="Times New Roman"/>
      <family val="1"/>
    </font>
    <font>
      <b/>
      <sz val="10"/>
      <color rgb="FF000000"/>
      <name val="Times New Roman"/>
      <family val="1"/>
    </font>
    <font>
      <sz val="11"/>
      <name val="Calibri"/>
      <family val="2"/>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31"/>
        <bgColor indexed="64"/>
      </patternFill>
    </fill>
    <fill>
      <patternFill patternType="solid">
        <fgColor indexed="65"/>
        <bgColor indexed="64"/>
      </patternFill>
    </fill>
    <fill>
      <patternFill patternType="solid">
        <fgColor indexed="22"/>
        <bgColor indexed="64"/>
      </patternFill>
    </fill>
    <fill>
      <patternFill patternType="solid">
        <fgColor rgb="FFCCCCFF"/>
        <bgColor indexed="64"/>
      </patternFill>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599963377788628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A4A4A4"/>
      </patternFill>
    </fill>
    <fill>
      <patternFill patternType="solid">
        <fgColor rgb="FFECECEC"/>
      </patternFill>
    </fill>
  </fills>
  <borders count="122">
    <border>
      <left/>
      <right/>
      <top/>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style="medium">
        <color indexed="64"/>
      </bottom>
      <diagonal/>
    </border>
    <border>
      <left/>
      <right/>
      <top style="thick">
        <color indexed="64"/>
      </top>
      <bottom/>
      <diagonal/>
    </border>
    <border>
      <left style="medium">
        <color indexed="64"/>
      </left>
      <right/>
      <top style="thick">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hair">
        <color indexed="64"/>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ck">
        <color auto="1"/>
      </left>
      <right style="thin">
        <color indexed="64"/>
      </right>
      <top style="thin">
        <color indexed="64"/>
      </top>
      <bottom style="thin">
        <color indexed="64"/>
      </bottom>
      <diagonal/>
    </border>
    <border>
      <left/>
      <right style="thin">
        <color auto="1"/>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thick">
        <color auto="1"/>
      </right>
      <top/>
      <bottom style="thin">
        <color indexed="64"/>
      </bottom>
      <diagonal/>
    </border>
    <border>
      <left style="thick">
        <color auto="1"/>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auto="1"/>
      </left>
      <right style="thin">
        <color indexed="64"/>
      </right>
      <top style="thin">
        <color indexed="64"/>
      </top>
      <bottom style="medium">
        <color auto="1"/>
      </bottom>
      <diagonal/>
    </border>
    <border>
      <left style="thin">
        <color indexed="64"/>
      </left>
      <right style="thick">
        <color auto="1"/>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auto="1"/>
      </right>
      <top/>
      <bottom/>
      <diagonal/>
    </border>
    <border>
      <left/>
      <right style="thin">
        <color indexed="64"/>
      </right>
      <top style="thick">
        <color indexed="64"/>
      </top>
      <bottom style="thin">
        <color indexed="64"/>
      </bottom>
      <diagonal/>
    </border>
    <border>
      <left style="thick">
        <color auto="1"/>
      </left>
      <right style="thin">
        <color indexed="64"/>
      </right>
      <top style="medium">
        <color indexed="64"/>
      </top>
      <bottom/>
      <diagonal/>
    </border>
    <border>
      <left style="thick">
        <color auto="1"/>
      </left>
      <right style="thin">
        <color indexed="64"/>
      </right>
      <top/>
      <bottom/>
      <diagonal/>
    </border>
    <border>
      <left style="thick">
        <color auto="1"/>
      </left>
      <right style="thin">
        <color indexed="64"/>
      </right>
      <top style="thin">
        <color indexed="64"/>
      </top>
      <bottom style="thick">
        <color auto="1"/>
      </bottom>
      <diagonal/>
    </border>
    <border>
      <left/>
      <right style="thin">
        <color indexed="64"/>
      </right>
      <top style="thin">
        <color indexed="64"/>
      </top>
      <bottom style="thick">
        <color auto="1"/>
      </bottom>
      <diagonal/>
    </border>
    <border>
      <left style="thin">
        <color indexed="64"/>
      </left>
      <right style="thin">
        <color indexed="64"/>
      </right>
      <top style="thin">
        <color indexed="64"/>
      </top>
      <bottom style="thick">
        <color auto="1"/>
      </bottom>
      <diagonal/>
    </border>
    <border>
      <left style="thick">
        <color auto="1"/>
      </left>
      <right style="thin">
        <color indexed="64"/>
      </right>
      <top/>
      <bottom style="thick">
        <color auto="1"/>
      </bottom>
      <diagonal/>
    </border>
    <border>
      <left style="thin">
        <color indexed="64"/>
      </left>
      <right style="thin">
        <color indexed="64"/>
      </right>
      <top/>
      <bottom style="thick">
        <color auto="1"/>
      </bottom>
      <diagonal/>
    </border>
    <border>
      <left style="thick">
        <color indexed="64"/>
      </left>
      <right style="thin">
        <color indexed="64"/>
      </right>
      <top style="thin">
        <color indexed="64"/>
      </top>
      <bottom/>
      <diagonal/>
    </border>
    <border>
      <left style="thick">
        <color indexed="64"/>
      </left>
      <right style="thin">
        <color indexed="64"/>
      </right>
      <top/>
      <bottom style="medium">
        <color indexed="64"/>
      </bottom>
      <diagonal/>
    </border>
    <border>
      <left style="thin">
        <color indexed="64"/>
      </left>
      <right style="thick">
        <color auto="1"/>
      </right>
      <top style="medium">
        <color indexed="64"/>
      </top>
      <bottom/>
      <diagonal/>
    </border>
    <border>
      <left style="thin">
        <color indexed="64"/>
      </left>
      <right style="thick">
        <color auto="1"/>
      </right>
      <top/>
      <bottom/>
      <diagonal/>
    </border>
    <border>
      <left style="thin">
        <color indexed="64"/>
      </left>
      <right style="thick">
        <color auto="1"/>
      </right>
      <top/>
      <bottom style="thick">
        <color auto="1"/>
      </bottom>
      <diagonal/>
    </border>
    <border>
      <left style="thin">
        <color indexed="64"/>
      </left>
      <right style="medium">
        <color indexed="64"/>
      </right>
      <top/>
      <bottom style="thick">
        <color auto="1"/>
      </bottom>
      <diagonal/>
    </border>
    <border>
      <left style="medium">
        <color indexed="64"/>
      </left>
      <right style="thin">
        <color indexed="64"/>
      </right>
      <top/>
      <bottom style="thick">
        <color auto="1"/>
      </bottom>
      <diagonal/>
    </border>
    <border>
      <left style="thin">
        <color indexed="64"/>
      </left>
      <right/>
      <top style="thick">
        <color indexed="64"/>
      </top>
      <bottom style="thin">
        <color indexed="64"/>
      </bottom>
      <diagonal/>
    </border>
    <border>
      <left/>
      <right style="thick">
        <color auto="1"/>
      </right>
      <top style="medium">
        <color indexed="64"/>
      </top>
      <bottom/>
      <diagonal/>
    </border>
    <border>
      <left/>
      <right style="thick">
        <color auto="1"/>
      </right>
      <top/>
      <bottom style="thick">
        <color auto="1"/>
      </bottom>
      <diagonal/>
    </border>
    <border>
      <left/>
      <right/>
      <top/>
      <bottom style="thick">
        <color indexed="64"/>
      </bottom>
      <diagonal/>
    </border>
    <border>
      <left style="thick">
        <color auto="1"/>
      </left>
      <right/>
      <top style="thin">
        <color indexed="64"/>
      </top>
      <bottom style="thin">
        <color indexed="64"/>
      </bottom>
      <diagonal/>
    </border>
    <border>
      <left style="thin">
        <color indexed="64"/>
      </left>
      <right/>
      <top style="thin">
        <color indexed="64"/>
      </top>
      <bottom style="thick">
        <color auto="1"/>
      </bottom>
      <diagonal/>
    </border>
    <border>
      <left style="medium">
        <color indexed="64"/>
      </left>
      <right style="thick">
        <color auto="1"/>
      </right>
      <top style="thin">
        <color indexed="64"/>
      </top>
      <bottom style="thin">
        <color indexed="64"/>
      </bottom>
      <diagonal/>
    </border>
    <border>
      <left/>
      <right style="thick">
        <color auto="1"/>
      </right>
      <top style="thin">
        <color indexed="64"/>
      </top>
      <bottom/>
      <diagonal/>
    </border>
    <border>
      <left/>
      <right style="thick">
        <color auto="1"/>
      </right>
      <top/>
      <bottom style="medium">
        <color indexed="64"/>
      </bottom>
      <diagonal/>
    </border>
    <border>
      <left style="medium">
        <color indexed="64"/>
      </left>
      <right/>
      <top/>
      <bottom style="thick">
        <color auto="1"/>
      </bottom>
      <diagonal/>
    </border>
    <border>
      <left style="medium">
        <color indexed="64"/>
      </left>
      <right style="medium">
        <color indexed="64"/>
      </right>
      <top style="thin">
        <color indexed="64"/>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0">
    <xf numFmtId="0" fontId="0" fillId="0" borderId="0"/>
    <xf numFmtId="0" fontId="10" fillId="0" borderId="0"/>
    <xf numFmtId="44" fontId="10" fillId="0" borderId="0" applyFont="0" applyFill="0" applyBorder="0" applyAlignment="0" applyProtection="0"/>
    <xf numFmtId="0" fontId="17" fillId="0" borderId="0">
      <alignment vertical="top"/>
    </xf>
    <xf numFmtId="0" fontId="24" fillId="0" borderId="0" applyNumberFormat="0" applyFill="0" applyBorder="0" applyAlignment="0" applyProtection="0">
      <alignment vertical="top"/>
      <protection locked="0"/>
    </xf>
    <xf numFmtId="0" fontId="6" fillId="0" borderId="0"/>
    <xf numFmtId="0" fontId="7" fillId="0" borderId="0"/>
    <xf numFmtId="0" fontId="5" fillId="0" borderId="0"/>
    <xf numFmtId="0" fontId="7" fillId="0" borderId="0"/>
    <xf numFmtId="0" fontId="7" fillId="0" borderId="0"/>
    <xf numFmtId="0" fontId="4" fillId="0" borderId="0"/>
    <xf numFmtId="0" fontId="3" fillId="0" borderId="0"/>
    <xf numFmtId="0" fontId="2" fillId="0" borderId="0"/>
    <xf numFmtId="44" fontId="2" fillId="0" borderId="0" applyFont="0" applyFill="0" applyBorder="0" applyAlignment="0" applyProtection="0"/>
    <xf numFmtId="43" fontId="29" fillId="0" borderId="0" applyFont="0" applyFill="0" applyBorder="0" applyAlignment="0" applyProtection="0"/>
    <xf numFmtId="0" fontId="31" fillId="0" borderId="0" applyNumberFormat="0" applyFill="0" applyBorder="0" applyProtection="0">
      <alignment vertical="top" wrapText="1"/>
    </xf>
    <xf numFmtId="0" fontId="1" fillId="0" borderId="0"/>
    <xf numFmtId="0" fontId="1" fillId="0" borderId="0"/>
    <xf numFmtId="44" fontId="7" fillId="0" borderId="0" applyFont="0" applyFill="0" applyBorder="0" applyAlignment="0" applyProtection="0"/>
    <xf numFmtId="44" fontId="35" fillId="0" borderId="0" applyFont="0" applyFill="0" applyBorder="0" applyAlignment="0" applyProtection="0"/>
  </cellStyleXfs>
  <cellXfs count="984">
    <xf numFmtId="0" fontId="0" fillId="0" borderId="0" xfId="0"/>
    <xf numFmtId="0" fontId="10" fillId="2" borderId="0" xfId="0" applyFont="1" applyFill="1"/>
    <xf numFmtId="0" fontId="18" fillId="2" borderId="0" xfId="0" applyFont="1" applyFill="1"/>
    <xf numFmtId="0" fontId="10" fillId="5" borderId="0" xfId="0" applyFont="1" applyFill="1" applyProtection="1"/>
    <xf numFmtId="0" fontId="10" fillId="5" borderId="0" xfId="0" applyFont="1" applyFill="1" applyBorder="1" applyProtection="1"/>
    <xf numFmtId="0" fontId="10" fillId="5" borderId="0" xfId="0" applyFont="1" applyFill="1" applyAlignment="1" applyProtection="1">
      <alignment horizontal="left"/>
    </xf>
    <xf numFmtId="0" fontId="12" fillId="2" borderId="0" xfId="0" applyFont="1" applyFill="1"/>
    <xf numFmtId="0" fontId="10" fillId="5" borderId="0" xfId="0" applyFont="1" applyFill="1"/>
    <xf numFmtId="0" fontId="18" fillId="5" borderId="0" xfId="0" applyFont="1" applyFill="1"/>
    <xf numFmtId="0" fontId="20" fillId="2" borderId="0" xfId="0" applyFont="1" applyFill="1"/>
    <xf numFmtId="0" fontId="18" fillId="5" borderId="0" xfId="0" applyFont="1" applyFill="1" applyProtection="1"/>
    <xf numFmtId="0" fontId="18" fillId="0" borderId="0" xfId="0" applyFont="1" applyFill="1" applyProtection="1"/>
    <xf numFmtId="0" fontId="10" fillId="0" borderId="0" xfId="0" applyNumberFormat="1" applyFont="1" applyFill="1" applyBorder="1" applyProtection="1">
      <protection locked="0"/>
    </xf>
    <xf numFmtId="0" fontId="10" fillId="0" borderId="0" xfId="0" applyFont="1" applyFill="1" applyBorder="1" applyAlignment="1"/>
    <xf numFmtId="0" fontId="18" fillId="2" borderId="0" xfId="0" applyFont="1" applyFill="1" applyAlignment="1">
      <alignment vertical="center" wrapText="1"/>
    </xf>
    <xf numFmtId="0" fontId="10" fillId="2" borderId="0" xfId="0" applyFont="1" applyFill="1" applyAlignment="1">
      <alignment vertical="center" wrapText="1"/>
    </xf>
    <xf numFmtId="0" fontId="22" fillId="5" borderId="0" xfId="0" applyFont="1" applyFill="1" applyProtection="1"/>
    <xf numFmtId="0" fontId="10" fillId="5" borderId="0" xfId="0" applyFont="1" applyFill="1" applyAlignment="1" applyProtection="1">
      <alignment vertical="center"/>
    </xf>
    <xf numFmtId="0" fontId="23" fillId="5" borderId="0" xfId="0" applyFont="1" applyFill="1" applyAlignment="1" applyProtection="1">
      <alignment vertical="center"/>
    </xf>
    <xf numFmtId="0" fontId="23" fillId="5" borderId="0" xfId="0" applyFont="1" applyFill="1" applyProtection="1"/>
    <xf numFmtId="0" fontId="23" fillId="5" borderId="0" xfId="0" applyFont="1" applyFill="1" applyAlignment="1" applyProtection="1">
      <alignment horizontal="left"/>
    </xf>
    <xf numFmtId="0" fontId="7" fillId="0" borderId="0" xfId="8" applyNumberFormat="1" applyFont="1" applyFill="1" applyBorder="1" applyProtection="1"/>
    <xf numFmtId="0" fontId="7" fillId="0" borderId="0" xfId="8" applyFont="1" applyFill="1" applyBorder="1" applyProtection="1"/>
    <xf numFmtId="0" fontId="7" fillId="0" borderId="0" xfId="8" applyFont="1" applyFill="1" applyBorder="1"/>
    <xf numFmtId="0" fontId="7" fillId="2" borderId="0" xfId="8" applyFont="1" applyFill="1"/>
    <xf numFmtId="0" fontId="12" fillId="2" borderId="0" xfId="8" applyFont="1" applyFill="1"/>
    <xf numFmtId="0" fontId="7" fillId="5" borderId="0" xfId="8" applyFont="1" applyFill="1" applyAlignment="1" applyProtection="1">
      <alignment horizontal="left" wrapText="1"/>
      <protection locked="0"/>
    </xf>
    <xf numFmtId="0" fontId="13" fillId="6" borderId="3" xfId="8" applyFont="1" applyFill="1" applyBorder="1" applyAlignment="1" applyProtection="1">
      <alignment horizontal="left" wrapText="1"/>
    </xf>
    <xf numFmtId="0" fontId="10" fillId="5" borderId="0" xfId="0" applyNumberFormat="1" applyFont="1" applyFill="1"/>
    <xf numFmtId="0" fontId="10" fillId="2" borderId="0" xfId="0" applyNumberFormat="1" applyFont="1" applyFill="1"/>
    <xf numFmtId="0" fontId="9" fillId="4" borderId="1" xfId="0" applyFont="1" applyFill="1" applyBorder="1" applyAlignment="1" applyProtection="1">
      <alignment horizontal="center" vertical="center"/>
    </xf>
    <xf numFmtId="0" fontId="7" fillId="0" borderId="0" xfId="8" applyFont="1" applyFill="1" applyBorder="1" applyAlignment="1" applyProtection="1">
      <alignment horizontal="center"/>
    </xf>
    <xf numFmtId="0" fontId="7" fillId="2" borderId="0" xfId="8" applyFont="1" applyFill="1" applyAlignment="1">
      <alignment horizontal="center"/>
    </xf>
    <xf numFmtId="0" fontId="7" fillId="5" borderId="0" xfId="8" applyFont="1" applyFill="1"/>
    <xf numFmtId="0" fontId="7" fillId="0" borderId="0" xfId="8" applyFont="1" applyFill="1" applyBorder="1" applyAlignment="1"/>
    <xf numFmtId="0" fontId="18" fillId="5" borderId="0" xfId="8" applyFont="1" applyFill="1"/>
    <xf numFmtId="0" fontId="20" fillId="2" borderId="0" xfId="8" applyFont="1" applyFill="1"/>
    <xf numFmtId="0" fontId="18" fillId="2" borderId="0" xfId="8" applyFont="1" applyFill="1"/>
    <xf numFmtId="0" fontId="12" fillId="8" borderId="3" xfId="8" applyFont="1" applyFill="1" applyBorder="1" applyAlignment="1" applyProtection="1">
      <alignment horizontal="center" wrapText="1"/>
    </xf>
    <xf numFmtId="0" fontId="12" fillId="8" borderId="14" xfId="8" applyFont="1" applyFill="1" applyBorder="1" applyAlignment="1" applyProtection="1">
      <alignment horizontal="center" wrapText="1"/>
    </xf>
    <xf numFmtId="44" fontId="12" fillId="4" borderId="15" xfId="8" applyNumberFormat="1" applyFont="1" applyFill="1" applyBorder="1" applyAlignment="1" applyProtection="1">
      <alignment shrinkToFit="1"/>
    </xf>
    <xf numFmtId="0" fontId="20" fillId="2" borderId="0" xfId="8" applyFont="1" applyFill="1" applyAlignment="1">
      <alignment vertical="center" wrapText="1"/>
    </xf>
    <xf numFmtId="0" fontId="12" fillId="2" borderId="0" xfId="8" applyFont="1" applyFill="1" applyAlignment="1">
      <alignment vertical="center" wrapText="1"/>
    </xf>
    <xf numFmtId="2" fontId="9" fillId="11" borderId="53" xfId="8" applyNumberFormat="1" applyFont="1" applyFill="1" applyBorder="1" applyAlignment="1">
      <alignment horizontal="right" vertical="center" shrinkToFit="1"/>
    </xf>
    <xf numFmtId="2" fontId="9" fillId="11" borderId="24" xfId="8" applyNumberFormat="1" applyFont="1" applyFill="1" applyBorder="1" applyAlignment="1">
      <alignment horizontal="left" vertical="center"/>
    </xf>
    <xf numFmtId="0" fontId="9" fillId="11" borderId="54" xfId="8" applyFont="1" applyFill="1" applyBorder="1" applyAlignment="1">
      <alignment vertical="center"/>
    </xf>
    <xf numFmtId="165" fontId="9" fillId="11" borderId="55" xfId="8" applyNumberFormat="1" applyFont="1" applyFill="1" applyBorder="1" applyAlignment="1" applyProtection="1">
      <alignment horizontal="right" vertical="center" wrapText="1"/>
    </xf>
    <xf numFmtId="44" fontId="9" fillId="11" borderId="28" xfId="8" applyNumberFormat="1" applyFont="1" applyFill="1" applyBorder="1" applyAlignment="1">
      <alignment vertical="center" shrinkToFit="1"/>
    </xf>
    <xf numFmtId="0" fontId="15" fillId="2" borderId="0" xfId="8" applyFont="1" applyFill="1"/>
    <xf numFmtId="0" fontId="15" fillId="5" borderId="0" xfId="8" applyFont="1" applyFill="1" applyAlignment="1" applyProtection="1">
      <alignment horizontal="left" wrapText="1"/>
      <protection locked="0"/>
    </xf>
    <xf numFmtId="2" fontId="9" fillId="11" borderId="1" xfId="8" applyNumberFormat="1" applyFont="1" applyFill="1" applyBorder="1" applyAlignment="1">
      <alignment horizontal="right" vertical="center" shrinkToFit="1"/>
    </xf>
    <xf numFmtId="2" fontId="9" fillId="11" borderId="3" xfId="8" applyNumberFormat="1" applyFont="1" applyFill="1" applyBorder="1" applyAlignment="1">
      <alignment horizontal="left" vertical="center"/>
    </xf>
    <xf numFmtId="0" fontId="9" fillId="11" borderId="58" xfId="8" applyFont="1" applyFill="1" applyBorder="1" applyAlignment="1">
      <alignment vertical="center"/>
    </xf>
    <xf numFmtId="165" fontId="9" fillId="11" borderId="59" xfId="8" applyNumberFormat="1" applyFont="1" applyFill="1" applyBorder="1" applyAlignment="1" applyProtection="1">
      <alignment horizontal="right" vertical="center"/>
    </xf>
    <xf numFmtId="44" fontId="9" fillId="11" borderId="15" xfId="8" applyNumberFormat="1" applyFont="1" applyFill="1" applyBorder="1" applyAlignment="1">
      <alignment vertical="center" shrinkToFit="1"/>
    </xf>
    <xf numFmtId="2" fontId="9" fillId="11" borderId="60" xfId="8" applyNumberFormat="1" applyFont="1" applyFill="1" applyBorder="1" applyAlignment="1">
      <alignment horizontal="right" vertical="center" shrinkToFit="1"/>
    </xf>
    <xf numFmtId="2" fontId="9" fillId="11" borderId="21" xfId="8" applyNumberFormat="1" applyFont="1" applyFill="1" applyBorder="1" applyAlignment="1">
      <alignment horizontal="left" vertical="center"/>
    </xf>
    <xf numFmtId="0" fontId="9" fillId="11" borderId="61" xfId="8" applyFont="1" applyFill="1" applyBorder="1" applyAlignment="1">
      <alignment vertical="center"/>
    </xf>
    <xf numFmtId="0" fontId="9" fillId="11" borderId="62" xfId="8" applyFont="1" applyFill="1" applyBorder="1" applyAlignment="1">
      <alignment horizontal="right" vertical="center"/>
    </xf>
    <xf numFmtId="44" fontId="9" fillId="11" borderId="22" xfId="8" applyNumberFormat="1" applyFont="1" applyFill="1" applyBorder="1" applyAlignment="1">
      <alignment vertical="center" shrinkToFit="1"/>
    </xf>
    <xf numFmtId="0" fontId="15" fillId="6" borderId="3" xfId="8" applyFont="1" applyFill="1" applyBorder="1" applyAlignment="1" applyProtection="1">
      <alignment horizontal="left" wrapText="1"/>
    </xf>
    <xf numFmtId="0" fontId="15" fillId="4" borderId="29" xfId="8" applyFont="1" applyFill="1" applyBorder="1" applyAlignment="1">
      <alignment horizontal="left" vertical="center" wrapText="1"/>
    </xf>
    <xf numFmtId="2" fontId="15" fillId="4" borderId="23" xfId="8" applyNumberFormat="1" applyFont="1" applyFill="1" applyBorder="1" applyAlignment="1">
      <alignment horizontal="right" shrinkToFit="1"/>
    </xf>
    <xf numFmtId="44" fontId="15" fillId="4" borderId="23" xfId="8" applyNumberFormat="1" applyFont="1" applyFill="1" applyBorder="1" applyAlignment="1">
      <alignment shrinkToFit="1"/>
    </xf>
    <xf numFmtId="44" fontId="15" fillId="4" borderId="30" xfId="8" applyNumberFormat="1" applyFont="1" applyFill="1" applyBorder="1" applyAlignment="1">
      <alignment shrinkToFit="1"/>
    </xf>
    <xf numFmtId="0" fontId="15" fillId="4" borderId="1" xfId="8" applyFont="1" applyFill="1" applyBorder="1" applyAlignment="1">
      <alignment horizontal="left" vertical="center" wrapText="1"/>
    </xf>
    <xf numFmtId="44" fontId="15" fillId="8" borderId="3" xfId="8" applyNumberFormat="1" applyFont="1" applyFill="1" applyBorder="1" applyAlignment="1" applyProtection="1">
      <alignment shrinkToFit="1"/>
      <protection locked="0"/>
    </xf>
    <xf numFmtId="44" fontId="15" fillId="7" borderId="3" xfId="8" applyNumberFormat="1" applyFont="1" applyFill="1" applyBorder="1" applyAlignment="1" applyProtection="1">
      <alignment shrinkToFit="1"/>
      <protection locked="0"/>
    </xf>
    <xf numFmtId="0" fontId="28" fillId="8" borderId="4" xfId="8" applyFont="1" applyFill="1" applyBorder="1" applyAlignment="1" applyProtection="1">
      <alignment horizontal="left" vertical="center" wrapText="1"/>
      <protection locked="0"/>
    </xf>
    <xf numFmtId="0" fontId="15" fillId="6" borderId="0" xfId="8" applyFont="1" applyFill="1" applyBorder="1" applyAlignment="1" applyProtection="1">
      <alignment horizontal="left" wrapText="1"/>
    </xf>
    <xf numFmtId="0" fontId="13" fillId="6" borderId="0" xfId="8" applyFont="1" applyFill="1" applyBorder="1" applyAlignment="1" applyProtection="1">
      <alignment horizontal="left" wrapText="1"/>
    </xf>
    <xf numFmtId="0" fontId="15" fillId="4" borderId="14" xfId="8" applyFont="1" applyFill="1" applyBorder="1" applyAlignment="1" applyProtection="1">
      <alignment horizontal="center" vertical="center" wrapText="1"/>
    </xf>
    <xf numFmtId="0" fontId="15" fillId="4" borderId="2" xfId="8" applyFont="1" applyFill="1" applyBorder="1" applyAlignment="1" applyProtection="1">
      <alignment horizontal="center" vertical="center" wrapText="1"/>
    </xf>
    <xf numFmtId="0" fontId="15" fillId="4" borderId="3" xfId="8" applyFont="1" applyFill="1" applyBorder="1" applyAlignment="1" applyProtection="1">
      <alignment horizontal="center" vertical="center" wrapText="1"/>
    </xf>
    <xf numFmtId="0" fontId="15" fillId="4" borderId="40" xfId="8" applyFont="1" applyFill="1" applyBorder="1" applyAlignment="1" applyProtection="1">
      <alignment horizontal="center" vertical="center" wrapText="1"/>
    </xf>
    <xf numFmtId="2" fontId="15" fillId="4" borderId="56" xfId="8" applyNumberFormat="1" applyFont="1" applyFill="1" applyBorder="1" applyAlignment="1">
      <alignment horizontal="right" shrinkToFit="1"/>
    </xf>
    <xf numFmtId="2" fontId="15" fillId="4" borderId="3" xfId="8" applyNumberFormat="1" applyFont="1" applyFill="1" applyBorder="1" applyAlignment="1">
      <alignment horizontal="right" shrinkToFit="1"/>
    </xf>
    <xf numFmtId="10" fontId="15" fillId="8" borderId="23" xfId="8" applyNumberFormat="1" applyFont="1" applyFill="1" applyBorder="1" applyAlignment="1">
      <alignment shrinkToFit="1"/>
    </xf>
    <xf numFmtId="0" fontId="8" fillId="9" borderId="0" xfId="0" applyFont="1" applyFill="1" applyBorder="1" applyAlignment="1" applyProtection="1">
      <alignment horizontal="center" vertical="center" wrapText="1"/>
    </xf>
    <xf numFmtId="0" fontId="12" fillId="8" borderId="40" xfId="8" applyFont="1" applyFill="1" applyBorder="1" applyAlignment="1" applyProtection="1">
      <alignment horizontal="center" wrapText="1"/>
    </xf>
    <xf numFmtId="0" fontId="12" fillId="8" borderId="13" xfId="8" applyFont="1" applyFill="1" applyBorder="1" applyAlignment="1" applyProtection="1">
      <alignment horizontal="center" wrapText="1"/>
    </xf>
    <xf numFmtId="0" fontId="2" fillId="9" borderId="0" xfId="12" applyFont="1" applyFill="1" applyBorder="1"/>
    <xf numFmtId="0" fontId="7" fillId="2" borderId="0" xfId="8" applyFont="1" applyFill="1" applyBorder="1"/>
    <xf numFmtId="44" fontId="12" fillId="4" borderId="37" xfId="8" applyNumberFormat="1" applyFont="1" applyFill="1" applyBorder="1" applyAlignment="1" applyProtection="1">
      <alignment shrinkToFit="1"/>
    </xf>
    <xf numFmtId="44" fontId="12" fillId="4" borderId="30" xfId="8" applyNumberFormat="1" applyFont="1" applyFill="1" applyBorder="1" applyAlignment="1" applyProtection="1">
      <alignment shrinkToFit="1"/>
    </xf>
    <xf numFmtId="0" fontId="15" fillId="4" borderId="14" xfId="8" applyFont="1" applyFill="1" applyBorder="1" applyAlignment="1">
      <alignment horizontal="left" vertical="center" wrapText="1"/>
    </xf>
    <xf numFmtId="0" fontId="15" fillId="4" borderId="13" xfId="8" applyFont="1" applyFill="1" applyBorder="1" applyAlignment="1">
      <alignment horizontal="left" vertical="center" wrapText="1"/>
    </xf>
    <xf numFmtId="0" fontId="12" fillId="2" borderId="10" xfId="8" applyFont="1" applyFill="1" applyBorder="1"/>
    <xf numFmtId="0" fontId="15" fillId="2" borderId="10" xfId="8" applyFont="1" applyFill="1" applyBorder="1"/>
    <xf numFmtId="0" fontId="7" fillId="2" borderId="10" xfId="8" applyFont="1" applyFill="1" applyBorder="1"/>
    <xf numFmtId="0" fontId="13" fillId="5" borderId="25" xfId="0" applyFont="1" applyFill="1" applyBorder="1" applyAlignment="1" applyProtection="1"/>
    <xf numFmtId="0" fontId="0" fillId="0" borderId="26" xfId="0" applyBorder="1" applyAlignment="1"/>
    <xf numFmtId="49" fontId="13" fillId="5" borderId="26" xfId="0" applyNumberFormat="1" applyFont="1" applyFill="1" applyBorder="1" applyAlignment="1" applyProtection="1"/>
    <xf numFmtId="0" fontId="13" fillId="5" borderId="27" xfId="0" applyFont="1" applyFill="1" applyBorder="1" applyAlignment="1" applyProtection="1"/>
    <xf numFmtId="0" fontId="7" fillId="5" borderId="3" xfId="0" applyFont="1" applyFill="1" applyBorder="1" applyAlignment="1" applyProtection="1">
      <alignment horizontal="center" vertical="center"/>
    </xf>
    <xf numFmtId="0" fontId="7" fillId="5" borderId="14" xfId="0" applyFont="1" applyFill="1" applyBorder="1" applyAlignment="1" applyProtection="1">
      <alignment horizontal="center" vertical="center" wrapText="1"/>
    </xf>
    <xf numFmtId="0" fontId="7" fillId="5" borderId="1" xfId="0" applyFont="1" applyFill="1" applyBorder="1" applyAlignment="1" applyProtection="1">
      <alignment horizontal="center" vertical="center"/>
    </xf>
    <xf numFmtId="44" fontId="10" fillId="12" borderId="15" xfId="0" applyNumberFormat="1" applyFont="1" applyFill="1" applyBorder="1" applyAlignment="1" applyProtection="1">
      <alignment horizontal="center" vertical="center"/>
    </xf>
    <xf numFmtId="44" fontId="10" fillId="7" borderId="11" xfId="0" applyNumberFormat="1" applyFont="1" applyFill="1" applyBorder="1" applyAlignment="1" applyProtection="1">
      <alignment horizontal="left" shrinkToFit="1"/>
    </xf>
    <xf numFmtId="0" fontId="12" fillId="9" borderId="1" xfId="8" applyFont="1" applyFill="1" applyBorder="1" applyAlignment="1" applyProtection="1">
      <alignment horizontal="center" wrapText="1"/>
    </xf>
    <xf numFmtId="0" fontId="12" fillId="9" borderId="60" xfId="8" applyFont="1" applyFill="1" applyBorder="1" applyAlignment="1" applyProtection="1">
      <alignment horizontal="center" wrapText="1"/>
    </xf>
    <xf numFmtId="0" fontId="12" fillId="8" borderId="21" xfId="8" applyFont="1" applyFill="1" applyBorder="1" applyAlignment="1" applyProtection="1">
      <alignment horizontal="center" wrapText="1"/>
    </xf>
    <xf numFmtId="44" fontId="12" fillId="4" borderId="22" xfId="8" applyNumberFormat="1" applyFont="1" applyFill="1" applyBorder="1" applyAlignment="1" applyProtection="1">
      <alignment shrinkToFit="1"/>
    </xf>
    <xf numFmtId="0" fontId="9" fillId="8" borderId="45" xfId="8" applyFont="1" applyFill="1" applyBorder="1" applyAlignment="1">
      <alignment horizontal="center" vertical="center" wrapText="1"/>
    </xf>
    <xf numFmtId="0" fontId="9" fillId="8" borderId="18" xfId="8" applyFont="1" applyFill="1" applyBorder="1" applyAlignment="1">
      <alignment horizontal="center" vertical="center" wrapText="1"/>
    </xf>
    <xf numFmtId="0" fontId="8" fillId="13" borderId="37" xfId="0" applyFont="1" applyFill="1" applyBorder="1" applyAlignment="1" applyProtection="1">
      <alignment horizontal="center" vertical="center"/>
    </xf>
    <xf numFmtId="44" fontId="10" fillId="7" borderId="15" xfId="0" applyNumberFormat="1" applyFont="1" applyFill="1" applyBorder="1" applyAlignment="1" applyProtection="1">
      <alignment horizontal="left" shrinkToFit="1"/>
    </xf>
    <xf numFmtId="0" fontId="7" fillId="0" borderId="1" xfId="0" applyFont="1" applyBorder="1" applyAlignment="1">
      <alignment horizontal="center" vertical="center"/>
    </xf>
    <xf numFmtId="0" fontId="7" fillId="0" borderId="3" xfId="0" applyFont="1" applyBorder="1" applyAlignment="1">
      <alignment horizontal="center" vertical="center" wrapText="1"/>
    </xf>
    <xf numFmtId="0" fontId="7" fillId="0" borderId="3" xfId="0" applyFont="1" applyBorder="1" applyAlignment="1">
      <alignment horizontal="center" vertical="center"/>
    </xf>
    <xf numFmtId="0" fontId="7" fillId="0" borderId="15" xfId="0" applyFont="1" applyBorder="1" applyAlignment="1">
      <alignment horizontal="center" vertical="center"/>
    </xf>
    <xf numFmtId="0" fontId="15" fillId="4" borderId="24" xfId="0" applyFont="1" applyFill="1" applyBorder="1" applyAlignment="1" applyProtection="1">
      <alignment horizontal="center" vertical="center"/>
    </xf>
    <xf numFmtId="0" fontId="7" fillId="0" borderId="35" xfId="0" applyFont="1" applyBorder="1" applyAlignment="1">
      <alignment horizontal="center" vertical="center" wrapText="1"/>
    </xf>
    <xf numFmtId="0" fontId="0" fillId="8" borderId="1" xfId="0" applyFill="1" applyBorder="1"/>
    <xf numFmtId="0" fontId="0" fillId="8" borderId="3" xfId="0" applyFill="1" applyBorder="1"/>
    <xf numFmtId="44" fontId="0" fillId="0" borderId="0" xfId="0" applyNumberFormat="1"/>
    <xf numFmtId="0" fontId="7" fillId="0" borderId="1" xfId="0" applyFont="1" applyBorder="1" applyAlignment="1">
      <alignment horizontal="center" vertical="center" wrapText="1"/>
    </xf>
    <xf numFmtId="0" fontId="7" fillId="0" borderId="15" xfId="0" applyFont="1" applyBorder="1" applyAlignment="1">
      <alignment horizontal="center" vertical="center" wrapText="1"/>
    </xf>
    <xf numFmtId="0" fontId="0" fillId="8" borderId="60" xfId="0" applyFill="1" applyBorder="1"/>
    <xf numFmtId="0" fontId="0" fillId="8" borderId="21" xfId="0" applyFill="1" applyBorder="1"/>
    <xf numFmtId="44" fontId="0" fillId="7" borderId="15" xfId="0" applyNumberFormat="1" applyFill="1" applyBorder="1"/>
    <xf numFmtId="0" fontId="0" fillId="8" borderId="1" xfId="0" applyFill="1" applyBorder="1" applyAlignment="1">
      <alignment horizontal="center" vertical="center"/>
    </xf>
    <xf numFmtId="44" fontId="0" fillId="8" borderId="3" xfId="0" applyNumberFormat="1" applyFill="1" applyBorder="1"/>
    <xf numFmtId="44" fontId="0" fillId="8" borderId="21" xfId="0" applyNumberFormat="1" applyFill="1" applyBorder="1"/>
    <xf numFmtId="0" fontId="10" fillId="3" borderId="1" xfId="0" applyFont="1" applyFill="1" applyBorder="1" applyAlignment="1" applyProtection="1">
      <alignment horizontal="center" wrapText="1"/>
      <protection locked="0"/>
    </xf>
    <xf numFmtId="0" fontId="10" fillId="3" borderId="3" xfId="0" applyFont="1" applyFill="1" applyBorder="1" applyAlignment="1" applyProtection="1">
      <alignment horizontal="center"/>
      <protection locked="0"/>
    </xf>
    <xf numFmtId="2" fontId="10" fillId="3" borderId="3" xfId="0" applyNumberFormat="1" applyFont="1" applyFill="1" applyBorder="1" applyAlignment="1" applyProtection="1">
      <alignment horizontal="center"/>
      <protection locked="0"/>
    </xf>
    <xf numFmtId="2" fontId="10" fillId="3" borderId="3" xfId="0" applyNumberFormat="1" applyFont="1" applyFill="1" applyBorder="1" applyAlignment="1" applyProtection="1">
      <alignment horizontal="center" shrinkToFit="1"/>
      <protection locked="0"/>
    </xf>
    <xf numFmtId="0" fontId="7" fillId="3" borderId="3" xfId="0" applyFont="1" applyFill="1" applyBorder="1" applyAlignment="1" applyProtection="1">
      <alignment horizontal="center"/>
      <protection locked="0"/>
    </xf>
    <xf numFmtId="0" fontId="10" fillId="3" borderId="60" xfId="0" applyFont="1" applyFill="1" applyBorder="1" applyAlignment="1" applyProtection="1">
      <alignment horizontal="center" wrapText="1"/>
      <protection locked="0"/>
    </xf>
    <xf numFmtId="0" fontId="10" fillId="3" borderId="21" xfId="0" applyFont="1" applyFill="1" applyBorder="1" applyAlignment="1" applyProtection="1">
      <alignment horizontal="center"/>
      <protection locked="0"/>
    </xf>
    <xf numFmtId="2" fontId="10" fillId="3" borderId="21" xfId="0" applyNumberFormat="1" applyFont="1" applyFill="1" applyBorder="1" applyAlignment="1" applyProtection="1">
      <alignment horizontal="center" shrinkToFit="1"/>
      <protection locked="0"/>
    </xf>
    <xf numFmtId="0" fontId="10" fillId="3" borderId="21" xfId="0" applyFont="1" applyFill="1" applyBorder="1" applyAlignment="1" applyProtection="1">
      <alignment horizontal="center" shrinkToFit="1"/>
      <protection locked="0"/>
    </xf>
    <xf numFmtId="0" fontId="0" fillId="0" borderId="70" xfId="0" applyBorder="1"/>
    <xf numFmtId="0" fontId="16" fillId="0" borderId="71" xfId="0" applyFont="1" applyBorder="1" applyAlignment="1"/>
    <xf numFmtId="0" fontId="16" fillId="0" borderId="70" xfId="0" applyFont="1" applyBorder="1" applyAlignment="1"/>
    <xf numFmtId="0" fontId="15" fillId="4" borderId="28" xfId="0" applyFont="1" applyFill="1" applyBorder="1" applyAlignment="1" applyProtection="1">
      <alignment horizontal="center" vertical="center"/>
    </xf>
    <xf numFmtId="0" fontId="15" fillId="4" borderId="63" xfId="8" applyFont="1" applyFill="1" applyBorder="1" applyAlignment="1">
      <alignment horizontal="left" vertical="center" wrapText="1"/>
    </xf>
    <xf numFmtId="0" fontId="15" fillId="8" borderId="23" xfId="8" applyNumberFormat="1" applyFont="1" applyFill="1" applyBorder="1" applyAlignment="1" applyProtection="1">
      <alignment horizontal="center" shrinkToFit="1"/>
      <protection locked="0"/>
    </xf>
    <xf numFmtId="0" fontId="15" fillId="3" borderId="23" xfId="8" applyNumberFormat="1" applyFont="1" applyFill="1" applyBorder="1" applyAlignment="1" applyProtection="1">
      <alignment horizontal="center" shrinkToFit="1"/>
      <protection locked="0"/>
    </xf>
    <xf numFmtId="0" fontId="15" fillId="8" borderId="3" xfId="8" applyNumberFormat="1" applyFont="1" applyFill="1" applyBorder="1" applyAlignment="1" applyProtection="1">
      <alignment horizontal="center" shrinkToFit="1"/>
      <protection locked="0"/>
    </xf>
    <xf numFmtId="0" fontId="15" fillId="3" borderId="3" xfId="8" applyNumberFormat="1" applyFont="1" applyFill="1" applyBorder="1" applyAlignment="1" applyProtection="1">
      <alignment horizontal="center" shrinkToFit="1"/>
      <protection locked="0"/>
    </xf>
    <xf numFmtId="0" fontId="27" fillId="8" borderId="14" xfId="8" applyNumberFormat="1" applyFont="1" applyFill="1" applyBorder="1" applyAlignment="1" applyProtection="1">
      <alignment horizontal="center"/>
      <protection locked="0"/>
    </xf>
    <xf numFmtId="0" fontId="27" fillId="8" borderId="3" xfId="8" applyNumberFormat="1" applyFont="1" applyFill="1" applyBorder="1" applyAlignment="1" applyProtection="1">
      <alignment horizontal="center"/>
      <protection locked="0"/>
    </xf>
    <xf numFmtId="0" fontId="27" fillId="3" borderId="3" xfId="8" applyNumberFormat="1" applyFont="1" applyFill="1" applyBorder="1" applyAlignment="1" applyProtection="1">
      <alignment horizontal="center"/>
      <protection locked="0"/>
    </xf>
    <xf numFmtId="0" fontId="27" fillId="3" borderId="35" xfId="8" applyNumberFormat="1" applyFont="1" applyFill="1" applyBorder="1" applyAlignment="1" applyProtection="1">
      <alignment horizontal="center"/>
      <protection locked="0"/>
    </xf>
    <xf numFmtId="0" fontId="27" fillId="3" borderId="13" xfId="8" applyNumberFormat="1" applyFont="1" applyFill="1" applyBorder="1" applyAlignment="1" applyProtection="1">
      <alignment horizontal="center"/>
      <protection locked="0"/>
    </xf>
    <xf numFmtId="0" fontId="27" fillId="3" borderId="40" xfId="8" applyNumberFormat="1" applyFont="1" applyFill="1" applyBorder="1" applyAlignment="1" applyProtection="1">
      <alignment horizontal="center"/>
      <protection locked="0"/>
    </xf>
    <xf numFmtId="0" fontId="27" fillId="3" borderId="5" xfId="8" applyNumberFormat="1" applyFont="1" applyFill="1" applyBorder="1" applyAlignment="1" applyProtection="1">
      <alignment horizontal="center"/>
      <protection locked="0"/>
    </xf>
    <xf numFmtId="0" fontId="27" fillId="3" borderId="14" xfId="8" applyNumberFormat="1" applyFont="1" applyFill="1" applyBorder="1" applyAlignment="1" applyProtection="1">
      <alignment horizontal="center"/>
      <protection locked="0"/>
    </xf>
    <xf numFmtId="0" fontId="27" fillId="3" borderId="46" xfId="8" applyNumberFormat="1" applyFont="1" applyFill="1" applyBorder="1" applyAlignment="1" applyProtection="1">
      <alignment horizontal="center"/>
      <protection locked="0"/>
    </xf>
    <xf numFmtId="0" fontId="27" fillId="3" borderId="21" xfId="8" applyNumberFormat="1" applyFont="1" applyFill="1" applyBorder="1" applyAlignment="1" applyProtection="1">
      <alignment horizontal="center"/>
      <protection locked="0"/>
    </xf>
    <xf numFmtId="0" fontId="7" fillId="3" borderId="3" xfId="0" applyFont="1" applyFill="1" applyBorder="1" applyAlignment="1" applyProtection="1">
      <alignment horizontal="center" wrapText="1"/>
      <protection locked="0"/>
    </xf>
    <xf numFmtId="0" fontId="7" fillId="3" borderId="1" xfId="0" applyFont="1" applyFill="1" applyBorder="1" applyAlignment="1" applyProtection="1">
      <alignment horizontal="center" wrapText="1"/>
      <protection locked="0"/>
    </xf>
    <xf numFmtId="14" fontId="10" fillId="3" borderId="3" xfId="0" applyNumberFormat="1" applyFont="1" applyFill="1" applyBorder="1" applyAlignment="1" applyProtection="1">
      <alignment horizontal="center"/>
      <protection locked="0"/>
    </xf>
    <xf numFmtId="0" fontId="7" fillId="3" borderId="3" xfId="0" applyNumberFormat="1" applyFont="1" applyFill="1" applyBorder="1" applyAlignment="1" applyProtection="1">
      <alignment horizontal="center" wrapText="1"/>
      <protection locked="0"/>
    </xf>
    <xf numFmtId="0" fontId="10" fillId="3" borderId="3" xfId="0" applyNumberFormat="1" applyFont="1" applyFill="1" applyBorder="1" applyAlignment="1" applyProtection="1">
      <alignment horizontal="center" wrapText="1"/>
      <protection locked="0"/>
    </xf>
    <xf numFmtId="0" fontId="10" fillId="3" borderId="3" xfId="0" applyNumberFormat="1" applyFont="1" applyFill="1" applyBorder="1" applyAlignment="1" applyProtection="1">
      <alignment horizontal="center"/>
      <protection locked="0"/>
    </xf>
    <xf numFmtId="0" fontId="9" fillId="10" borderId="26" xfId="8" applyFont="1" applyFill="1" applyBorder="1" applyAlignment="1" applyProtection="1">
      <alignment horizontal="center" vertical="center" wrapText="1"/>
    </xf>
    <xf numFmtId="0" fontId="9" fillId="10" borderId="0" xfId="8" applyFont="1" applyFill="1" applyBorder="1" applyAlignment="1" applyProtection="1">
      <alignment horizontal="center" vertical="center" wrapText="1"/>
    </xf>
    <xf numFmtId="0" fontId="9" fillId="10" borderId="7" xfId="8" applyFont="1" applyFill="1" applyBorder="1" applyAlignment="1" applyProtection="1">
      <alignment horizontal="center" vertical="center" wrapText="1"/>
    </xf>
    <xf numFmtId="0" fontId="15" fillId="3" borderId="56" xfId="8" applyNumberFormat="1" applyFont="1" applyFill="1" applyBorder="1" applyAlignment="1" applyProtection="1">
      <alignment horizontal="center" shrinkToFit="1"/>
      <protection locked="0"/>
    </xf>
    <xf numFmtId="0" fontId="9" fillId="10" borderId="26" xfId="8" applyFont="1" applyFill="1" applyBorder="1" applyAlignment="1" applyProtection="1">
      <alignment horizontal="center" vertical="center" wrapText="1"/>
    </xf>
    <xf numFmtId="0" fontId="9" fillId="10" borderId="0" xfId="8" applyFont="1" applyFill="1" applyBorder="1" applyAlignment="1" applyProtection="1">
      <alignment horizontal="center" vertical="center" wrapText="1"/>
    </xf>
    <xf numFmtId="0" fontId="9" fillId="10" borderId="7" xfId="8" applyFont="1" applyFill="1" applyBorder="1" applyAlignment="1" applyProtection="1">
      <alignment horizontal="center" vertical="center" wrapText="1"/>
    </xf>
    <xf numFmtId="0" fontId="12" fillId="9" borderId="63" xfId="8" applyFont="1" applyFill="1" applyBorder="1" applyAlignment="1" applyProtection="1">
      <alignment horizontal="center" wrapText="1"/>
    </xf>
    <xf numFmtId="8" fontId="12" fillId="7" borderId="15" xfId="8" applyNumberFormat="1" applyFont="1" applyFill="1" applyBorder="1" applyAlignment="1" applyProtection="1">
      <alignment shrinkToFit="1"/>
    </xf>
    <xf numFmtId="0" fontId="8" fillId="4" borderId="3" xfId="0" applyFont="1" applyFill="1" applyBorder="1" applyAlignment="1" applyProtection="1">
      <alignment horizontal="center" vertical="center"/>
    </xf>
    <xf numFmtId="0" fontId="15" fillId="4" borderId="35" xfId="10" applyFont="1" applyFill="1" applyBorder="1" applyAlignment="1" applyProtection="1">
      <alignment horizontal="center" vertical="center" wrapText="1"/>
    </xf>
    <xf numFmtId="0" fontId="8" fillId="8" borderId="35" xfId="10" applyFont="1" applyFill="1" applyBorder="1" applyAlignment="1" applyProtection="1">
      <alignment vertical="center" wrapText="1"/>
    </xf>
    <xf numFmtId="0" fontId="9" fillId="12" borderId="74" xfId="0" applyFont="1" applyFill="1" applyBorder="1" applyAlignment="1">
      <alignment horizontal="center" vertical="center"/>
    </xf>
    <xf numFmtId="44" fontId="9" fillId="12" borderId="73" xfId="0" applyNumberFormat="1" applyFont="1" applyFill="1" applyBorder="1" applyAlignment="1">
      <alignment horizontal="center" vertical="center"/>
    </xf>
    <xf numFmtId="0" fontId="8" fillId="3" borderId="3" xfId="0" applyFont="1" applyFill="1" applyBorder="1" applyAlignment="1" applyProtection="1">
      <alignment horizontal="center" wrapText="1"/>
      <protection locked="0"/>
    </xf>
    <xf numFmtId="0" fontId="8" fillId="3" borderId="35" xfId="0" applyFont="1" applyFill="1" applyBorder="1" applyAlignment="1" applyProtection="1">
      <alignment horizontal="center" wrapText="1"/>
      <protection locked="0"/>
    </xf>
    <xf numFmtId="0" fontId="8" fillId="4" borderId="14" xfId="10" applyFont="1" applyFill="1" applyBorder="1" applyAlignment="1" applyProtection="1">
      <alignment horizontal="center" vertical="center" wrapText="1"/>
    </xf>
    <xf numFmtId="0" fontId="8" fillId="3" borderId="21" xfId="0" applyFont="1" applyFill="1" applyBorder="1" applyAlignment="1" applyProtection="1">
      <alignment horizontal="center" wrapText="1"/>
      <protection locked="0"/>
    </xf>
    <xf numFmtId="2" fontId="10" fillId="3" borderId="21" xfId="0" applyNumberFormat="1" applyFont="1" applyFill="1" applyBorder="1" applyAlignment="1" applyProtection="1">
      <alignment horizontal="center"/>
      <protection locked="0"/>
    </xf>
    <xf numFmtId="2" fontId="10" fillId="3" borderId="3" xfId="0" applyNumberFormat="1" applyFont="1" applyFill="1" applyBorder="1" applyAlignment="1" applyProtection="1">
      <alignment horizontal="center"/>
      <protection locked="0"/>
    </xf>
    <xf numFmtId="2" fontId="11" fillId="11" borderId="63" xfId="8" applyNumberFormat="1" applyFont="1" applyFill="1" applyBorder="1" applyAlignment="1" applyProtection="1">
      <alignment vertical="center" shrinkToFit="1"/>
    </xf>
    <xf numFmtId="2" fontId="11" fillId="11" borderId="29" xfId="8" applyNumberFormat="1" applyFont="1" applyFill="1" applyBorder="1" applyAlignment="1" applyProtection="1">
      <alignment vertical="center" shrinkToFit="1"/>
    </xf>
    <xf numFmtId="2" fontId="8" fillId="10" borderId="1" xfId="8" applyNumberFormat="1" applyFont="1" applyFill="1" applyBorder="1" applyAlignment="1" applyProtection="1">
      <alignment horizontal="center" vertical="center" wrapText="1" shrinkToFit="1"/>
    </xf>
    <xf numFmtId="2" fontId="11" fillId="8" borderId="39" xfId="8" applyNumberFormat="1" applyFont="1" applyFill="1" applyBorder="1" applyAlignment="1" applyProtection="1">
      <alignment vertical="center" shrinkToFit="1"/>
    </xf>
    <xf numFmtId="0" fontId="12" fillId="8" borderId="40" xfId="8" applyFont="1" applyFill="1" applyBorder="1" applyAlignment="1" applyProtection="1">
      <alignment horizontal="center" vertical="center" wrapText="1"/>
    </xf>
    <xf numFmtId="2" fontId="27" fillId="4" borderId="2" xfId="8" applyNumberFormat="1" applyFont="1" applyFill="1" applyBorder="1" applyAlignment="1">
      <alignment horizontal="right" shrinkToFit="1"/>
    </xf>
    <xf numFmtId="2" fontId="11" fillId="8" borderId="57" xfId="8" applyNumberFormat="1" applyFont="1" applyFill="1" applyBorder="1" applyAlignment="1" applyProtection="1">
      <alignment horizontal="right" vertical="center" shrinkToFit="1"/>
    </xf>
    <xf numFmtId="2" fontId="11" fillId="8" borderId="35" xfId="8" applyNumberFormat="1" applyFont="1" applyFill="1" applyBorder="1" applyAlignment="1" applyProtection="1">
      <alignment horizontal="right" vertical="center" shrinkToFit="1"/>
    </xf>
    <xf numFmtId="0" fontId="7" fillId="0" borderId="26" xfId="0" applyFont="1" applyFill="1" applyBorder="1" applyAlignment="1" applyProtection="1">
      <alignment horizontal="center" vertical="center" wrapText="1"/>
    </xf>
    <xf numFmtId="0" fontId="10" fillId="0" borderId="26" xfId="0" applyFont="1" applyFill="1" applyBorder="1" applyAlignment="1" applyProtection="1">
      <alignment horizontal="center" vertical="center" wrapText="1"/>
    </xf>
    <xf numFmtId="2" fontId="11" fillId="8" borderId="45" xfId="8" applyNumberFormat="1" applyFont="1" applyFill="1" applyBorder="1" applyAlignment="1" applyProtection="1">
      <alignment vertical="center" shrinkToFit="1"/>
    </xf>
    <xf numFmtId="2" fontId="11" fillId="8" borderId="38" xfId="8" applyNumberFormat="1" applyFont="1" applyFill="1" applyBorder="1" applyAlignment="1" applyProtection="1">
      <alignment horizontal="right" vertical="center" shrinkToFit="1"/>
    </xf>
    <xf numFmtId="0" fontId="9" fillId="10" borderId="26" xfId="8" applyFont="1" applyFill="1" applyBorder="1" applyAlignment="1" applyProtection="1">
      <alignment horizontal="center" vertical="center" wrapText="1"/>
    </xf>
    <xf numFmtId="0" fontId="9" fillId="10" borderId="0" xfId="8" applyFont="1" applyFill="1" applyBorder="1" applyAlignment="1" applyProtection="1">
      <alignment horizontal="center" vertical="center" wrapText="1"/>
    </xf>
    <xf numFmtId="0" fontId="9" fillId="10" borderId="7" xfId="8" applyFont="1" applyFill="1" applyBorder="1" applyAlignment="1" applyProtection="1">
      <alignment horizontal="center" vertical="center" wrapText="1"/>
    </xf>
    <xf numFmtId="0" fontId="26" fillId="9" borderId="0" xfId="0" applyFont="1" applyFill="1" applyBorder="1" applyAlignment="1" applyProtection="1">
      <alignment vertical="center" wrapText="1" shrinkToFit="1"/>
    </xf>
    <xf numFmtId="0" fontId="9" fillId="9" borderId="0" xfId="0" applyFont="1" applyFill="1" applyBorder="1" applyAlignment="1" applyProtection="1">
      <alignment vertical="center" shrinkToFit="1"/>
    </xf>
    <xf numFmtId="8" fontId="12" fillId="7" borderId="22" xfId="8" applyNumberFormat="1" applyFont="1" applyFill="1" applyBorder="1" applyAlignment="1" applyProtection="1">
      <alignment shrinkToFit="1"/>
    </xf>
    <xf numFmtId="0" fontId="15" fillId="15" borderId="1" xfId="8" applyFont="1" applyFill="1" applyBorder="1" applyAlignment="1">
      <alignment horizontal="left" vertical="center" wrapText="1"/>
    </xf>
    <xf numFmtId="0" fontId="0" fillId="8" borderId="35" xfId="0" applyFill="1" applyBorder="1"/>
    <xf numFmtId="0" fontId="0" fillId="8" borderId="36" xfId="0" applyFill="1" applyBorder="1"/>
    <xf numFmtId="0" fontId="15" fillId="8" borderId="5" xfId="8" applyFont="1" applyFill="1" applyBorder="1" applyAlignment="1" applyProtection="1">
      <alignment horizontal="left" vertical="center" wrapText="1"/>
    </xf>
    <xf numFmtId="0" fontId="15" fillId="8" borderId="35" xfId="8" applyFont="1" applyFill="1" applyBorder="1" applyAlignment="1" applyProtection="1">
      <alignment horizontal="left" vertical="center" wrapText="1"/>
    </xf>
    <xf numFmtId="0" fontId="7" fillId="5" borderId="14" xfId="0" applyFont="1" applyFill="1" applyBorder="1" applyAlignment="1" applyProtection="1">
      <alignment horizontal="center" vertical="center" wrapText="1"/>
    </xf>
    <xf numFmtId="0" fontId="7" fillId="0" borderId="35" xfId="0" applyFont="1" applyBorder="1" applyAlignment="1">
      <alignment horizontal="center" vertical="center" wrapText="1"/>
    </xf>
    <xf numFmtId="0" fontId="12" fillId="8" borderId="46" xfId="8" applyFont="1" applyFill="1" applyBorder="1" applyAlignment="1" applyProtection="1">
      <alignment horizontal="center" wrapText="1"/>
    </xf>
    <xf numFmtId="0" fontId="10" fillId="3" borderId="4" xfId="0" applyNumberFormat="1" applyFont="1" applyFill="1" applyBorder="1" applyAlignment="1" applyProtection="1">
      <alignment vertical="center" wrapText="1"/>
      <protection locked="0"/>
    </xf>
    <xf numFmtId="0" fontId="10" fillId="3" borderId="4" xfId="0" applyNumberFormat="1" applyFont="1" applyFill="1" applyBorder="1" applyAlignment="1" applyProtection="1">
      <alignment wrapText="1"/>
      <protection locked="0"/>
    </xf>
    <xf numFmtId="0" fontId="10" fillId="3" borderId="44" xfId="0" applyNumberFormat="1" applyFont="1" applyFill="1" applyBorder="1" applyAlignment="1" applyProtection="1">
      <alignment wrapText="1"/>
      <protection locked="0"/>
    </xf>
    <xf numFmtId="44" fontId="10" fillId="5" borderId="0" xfId="19" applyFont="1" applyFill="1" applyBorder="1" applyProtection="1"/>
    <xf numFmtId="44" fontId="13" fillId="5" borderId="26" xfId="19" applyFont="1" applyFill="1" applyBorder="1" applyAlignment="1" applyProtection="1"/>
    <xf numFmtId="44" fontId="7" fillId="5" borderId="3" xfId="19" applyFont="1" applyFill="1" applyBorder="1" applyAlignment="1" applyProtection="1">
      <alignment horizontal="center" vertical="center" wrapText="1"/>
    </xf>
    <xf numFmtId="44" fontId="10" fillId="3" borderId="14" xfId="19" applyFont="1" applyFill="1" applyBorder="1" applyAlignment="1" applyProtection="1">
      <alignment wrapText="1"/>
      <protection locked="0"/>
    </xf>
    <xf numFmtId="44" fontId="10" fillId="3" borderId="46" xfId="19" applyFont="1" applyFill="1" applyBorder="1" applyAlignment="1" applyProtection="1">
      <alignment wrapText="1"/>
      <protection locked="0"/>
    </xf>
    <xf numFmtId="44" fontId="10" fillId="5" borderId="0" xfId="19" applyFont="1" applyFill="1" applyProtection="1"/>
    <xf numFmtId="44" fontId="0" fillId="8" borderId="3" xfId="19" applyFont="1" applyFill="1" applyBorder="1"/>
    <xf numFmtId="44" fontId="10" fillId="3" borderId="3" xfId="19" applyFont="1" applyFill="1" applyBorder="1" applyAlignment="1" applyProtection="1">
      <alignment horizontal="center"/>
      <protection locked="0"/>
    </xf>
    <xf numFmtId="44" fontId="10" fillId="3" borderId="21" xfId="19" applyFont="1" applyFill="1" applyBorder="1" applyAlignment="1" applyProtection="1">
      <alignment horizontal="center" shrinkToFit="1"/>
      <protection locked="0"/>
    </xf>
    <xf numFmtId="0" fontId="7" fillId="0" borderId="0" xfId="0" applyFont="1"/>
    <xf numFmtId="166" fontId="0" fillId="0" borderId="0" xfId="0" applyNumberFormat="1" applyAlignment="1">
      <alignment horizontal="center" vertical="center" wrapText="1"/>
    </xf>
    <xf numFmtId="0" fontId="0" fillId="0" borderId="0" xfId="0" applyAlignment="1">
      <alignment horizontal="center" vertical="center" wrapText="1"/>
    </xf>
    <xf numFmtId="1" fontId="0" fillId="0" borderId="0" xfId="0" applyNumberFormat="1" applyAlignment="1">
      <alignment horizontal="center" vertical="center" wrapText="1"/>
    </xf>
    <xf numFmtId="0" fontId="0" fillId="0" borderId="0" xfId="0" applyAlignment="1">
      <alignment wrapText="1"/>
    </xf>
    <xf numFmtId="0" fontId="7" fillId="0" borderId="0" xfId="0" applyNumberFormat="1" applyFont="1" applyAlignment="1">
      <alignment horizontal="center" vertical="center" wrapText="1"/>
    </xf>
    <xf numFmtId="44" fontId="10" fillId="3" borderId="77" xfId="19" applyFont="1" applyFill="1" applyBorder="1" applyAlignment="1" applyProtection="1">
      <alignment vertical="center" wrapText="1"/>
      <protection locked="0"/>
    </xf>
    <xf numFmtId="44" fontId="10" fillId="3" borderId="77" xfId="19" applyFont="1" applyFill="1" applyBorder="1" applyAlignment="1" applyProtection="1">
      <alignment wrapText="1"/>
      <protection locked="0"/>
    </xf>
    <xf numFmtId="44" fontId="10" fillId="3" borderId="3" xfId="19" applyFont="1" applyFill="1" applyBorder="1" applyAlignment="1" applyProtection="1">
      <alignment wrapText="1"/>
      <protection locked="0"/>
    </xf>
    <xf numFmtId="1" fontId="10" fillId="5" borderId="0" xfId="0" applyNumberFormat="1" applyFont="1" applyFill="1" applyBorder="1" applyProtection="1"/>
    <xf numFmtId="1" fontId="0" fillId="0" borderId="26" xfId="0" applyNumberFormat="1" applyBorder="1" applyAlignment="1"/>
    <xf numFmtId="1" fontId="13" fillId="5" borderId="26" xfId="0" applyNumberFormat="1" applyFont="1" applyFill="1" applyBorder="1" applyAlignment="1" applyProtection="1"/>
    <xf numFmtId="1" fontId="10" fillId="3" borderId="3" xfId="0" applyNumberFormat="1" applyFont="1" applyFill="1" applyBorder="1" applyAlignment="1" applyProtection="1">
      <alignment horizontal="center" shrinkToFit="1"/>
      <protection locked="0"/>
    </xf>
    <xf numFmtId="1" fontId="7" fillId="3" borderId="3" xfId="0" applyNumberFormat="1" applyFont="1" applyFill="1" applyBorder="1" applyAlignment="1" applyProtection="1">
      <alignment horizontal="center"/>
      <protection locked="0"/>
    </xf>
    <xf numFmtId="1" fontId="10" fillId="3" borderId="3" xfId="0" applyNumberFormat="1" applyFont="1" applyFill="1" applyBorder="1" applyAlignment="1" applyProtection="1">
      <alignment horizontal="center"/>
      <protection locked="0"/>
    </xf>
    <xf numFmtId="1" fontId="10" fillId="3" borderId="3" xfId="0" applyNumberFormat="1" applyFont="1" applyFill="1" applyBorder="1" applyAlignment="1" applyProtection="1">
      <alignment horizontal="right" shrinkToFit="1"/>
      <protection locked="0"/>
    </xf>
    <xf numFmtId="1" fontId="10" fillId="4" borderId="3" xfId="0" applyNumberFormat="1" applyFont="1" applyFill="1" applyBorder="1" applyAlignment="1" applyProtection="1">
      <alignment horizontal="center" vertical="center" wrapText="1"/>
    </xf>
    <xf numFmtId="1" fontId="10" fillId="5" borderId="0" xfId="0" applyNumberFormat="1" applyFont="1" applyFill="1" applyProtection="1"/>
    <xf numFmtId="0" fontId="7" fillId="0" borderId="0" xfId="0" applyFont="1" applyAlignment="1">
      <alignment horizontal="center" vertical="center" wrapText="1"/>
    </xf>
    <xf numFmtId="1" fontId="0" fillId="8" borderId="3" xfId="0" applyNumberFormat="1" applyFill="1" applyBorder="1" applyAlignment="1">
      <alignment horizontal="center" vertical="center" wrapText="1"/>
    </xf>
    <xf numFmtId="0" fontId="0" fillId="8" borderId="3" xfId="0" applyFill="1" applyBorder="1" applyAlignment="1">
      <alignment horizontal="center" vertical="center" wrapText="1"/>
    </xf>
    <xf numFmtId="166" fontId="0" fillId="8" borderId="3" xfId="0" applyNumberFormat="1" applyFill="1" applyBorder="1" applyAlignment="1">
      <alignment horizontal="center" vertical="center" wrapText="1"/>
    </xf>
    <xf numFmtId="0" fontId="0" fillId="8" borderId="14" xfId="0" applyFill="1" applyBorder="1" applyAlignment="1">
      <alignment horizontal="center" vertical="center" wrapText="1"/>
    </xf>
    <xf numFmtId="166" fontId="0" fillId="0" borderId="78" xfId="0" applyNumberFormat="1" applyBorder="1" applyAlignment="1">
      <alignment horizontal="center" vertical="center" wrapText="1"/>
    </xf>
    <xf numFmtId="0" fontId="0" fillId="0" borderId="78" xfId="0" applyBorder="1" applyAlignment="1">
      <alignment horizontal="center" vertical="center" wrapText="1"/>
    </xf>
    <xf numFmtId="0" fontId="0" fillId="0" borderId="81" xfId="0" applyBorder="1" applyAlignment="1">
      <alignment horizontal="center" vertical="center" wrapText="1"/>
    </xf>
    <xf numFmtId="0" fontId="9" fillId="4" borderId="63" xfId="0" applyFont="1" applyFill="1" applyBorder="1" applyAlignment="1" applyProtection="1">
      <alignment horizontal="center" vertical="center" shrinkToFit="1"/>
    </xf>
    <xf numFmtId="44" fontId="9" fillId="11" borderId="73" xfId="0" applyNumberFormat="1" applyFont="1" applyFill="1" applyBorder="1" applyAlignment="1" applyProtection="1">
      <alignment vertical="center" shrinkToFit="1"/>
    </xf>
    <xf numFmtId="166" fontId="0" fillId="0" borderId="0" xfId="0" applyNumberFormat="1" applyBorder="1" applyAlignment="1">
      <alignment horizontal="center" vertical="center" wrapText="1"/>
    </xf>
    <xf numFmtId="0" fontId="0" fillId="0" borderId="0" xfId="0" applyBorder="1" applyAlignment="1">
      <alignment horizontal="center" vertical="center" wrapText="1"/>
    </xf>
    <xf numFmtId="164" fontId="9" fillId="11" borderId="73" xfId="0" applyNumberFormat="1" applyFont="1" applyFill="1" applyBorder="1" applyAlignment="1" applyProtection="1">
      <alignment vertical="center" shrinkToFit="1"/>
    </xf>
    <xf numFmtId="0" fontId="8" fillId="4" borderId="40" xfId="10" applyNumberFormat="1" applyFont="1" applyFill="1" applyBorder="1" applyAlignment="1" applyProtection="1">
      <alignment horizontal="center" vertical="center" wrapText="1"/>
    </xf>
    <xf numFmtId="0" fontId="8" fillId="4" borderId="22" xfId="10" applyNumberFormat="1" applyFont="1" applyFill="1" applyBorder="1" applyAlignment="1" applyProtection="1">
      <alignment horizontal="center" vertical="center" wrapText="1"/>
    </xf>
    <xf numFmtId="1" fontId="0" fillId="8" borderId="23" xfId="0" applyNumberFormat="1" applyFill="1" applyBorder="1" applyAlignment="1">
      <alignment horizontal="center" vertical="center" wrapText="1"/>
    </xf>
    <xf numFmtId="0" fontId="0" fillId="8" borderId="23" xfId="0" applyFill="1" applyBorder="1" applyAlignment="1">
      <alignment horizontal="center" vertical="center" wrapText="1"/>
    </xf>
    <xf numFmtId="0" fontId="8" fillId="0" borderId="21" xfId="0" applyFont="1" applyBorder="1" applyAlignment="1">
      <alignment horizontal="center" vertical="center" wrapText="1"/>
    </xf>
    <xf numFmtId="0" fontId="0" fillId="8" borderId="2" xfId="0" applyFill="1" applyBorder="1" applyAlignment="1">
      <alignment horizontal="center" vertical="center" wrapText="1"/>
    </xf>
    <xf numFmtId="166" fontId="0" fillId="8" borderId="23" xfId="0" applyNumberFormat="1" applyFill="1" applyBorder="1" applyAlignment="1">
      <alignment horizontal="center" vertical="center" wrapText="1"/>
    </xf>
    <xf numFmtId="166" fontId="8" fillId="0" borderId="21" xfId="0" applyNumberFormat="1" applyFont="1" applyBorder="1" applyAlignment="1">
      <alignment horizontal="center" vertical="center" wrapText="1"/>
    </xf>
    <xf numFmtId="0" fontId="8" fillId="0" borderId="36" xfId="0" applyFont="1" applyBorder="1" applyAlignment="1">
      <alignment horizontal="center" vertical="center" wrapText="1"/>
    </xf>
    <xf numFmtId="0" fontId="8" fillId="0" borderId="0" xfId="0" applyFont="1"/>
    <xf numFmtId="0" fontId="8" fillId="13" borderId="37" xfId="0" applyFont="1" applyFill="1" applyBorder="1" applyAlignment="1">
      <alignment horizontal="center" vertical="center"/>
    </xf>
    <xf numFmtId="0" fontId="7" fillId="5" borderId="3" xfId="0" applyFont="1" applyFill="1" applyBorder="1" applyAlignment="1">
      <alignment horizontal="center" vertical="center"/>
    </xf>
    <xf numFmtId="1" fontId="7" fillId="5" borderId="3" xfId="0" applyNumberFormat="1" applyFont="1" applyFill="1" applyBorder="1" applyAlignment="1">
      <alignment horizontal="center" vertical="center" wrapText="1"/>
    </xf>
    <xf numFmtId="44" fontId="7" fillId="5" borderId="3" xfId="18" applyFont="1" applyFill="1" applyBorder="1" applyAlignment="1" applyProtection="1">
      <alignment horizontal="center" vertical="center" wrapText="1"/>
    </xf>
    <xf numFmtId="14" fontId="7" fillId="3" borderId="3" xfId="0" applyNumberFormat="1"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44" fontId="7" fillId="3" borderId="3" xfId="0" applyNumberFormat="1" applyFont="1" applyFill="1" applyBorder="1" applyAlignment="1" applyProtection="1">
      <alignment horizontal="center" vertical="center" wrapText="1"/>
      <protection locked="0"/>
    </xf>
    <xf numFmtId="2" fontId="7" fillId="3" borderId="3" xfId="0" applyNumberFormat="1" applyFont="1" applyFill="1" applyBorder="1" applyAlignment="1" applyProtection="1">
      <alignment horizontal="center" vertical="center" wrapText="1"/>
      <protection locked="0"/>
    </xf>
    <xf numFmtId="39" fontId="7" fillId="3" borderId="3" xfId="18" applyNumberFormat="1" applyFont="1" applyFill="1" applyBorder="1" applyAlignment="1" applyProtection="1">
      <alignment horizontal="center" vertical="center" wrapText="1"/>
      <protection locked="0"/>
    </xf>
    <xf numFmtId="44" fontId="7" fillId="3" borderId="3" xfId="18" applyFont="1" applyFill="1" applyBorder="1" applyAlignment="1" applyProtection="1">
      <alignment horizontal="center" vertical="center" wrapText="1"/>
      <protection locked="0"/>
    </xf>
    <xf numFmtId="44" fontId="7" fillId="7" borderId="15" xfId="0" applyNumberFormat="1" applyFont="1" applyFill="1" applyBorder="1" applyAlignment="1">
      <alignment horizontal="center" vertical="center" shrinkToFit="1"/>
    </xf>
    <xf numFmtId="14" fontId="7" fillId="3" borderId="21" xfId="0" applyNumberFormat="1" applyFont="1" applyFill="1" applyBorder="1" applyAlignment="1" applyProtection="1">
      <alignment horizontal="center" vertical="center" wrapText="1"/>
      <protection locked="0"/>
    </xf>
    <xf numFmtId="0" fontId="7" fillId="3" borderId="21" xfId="0" applyFont="1" applyFill="1" applyBorder="1" applyAlignment="1" applyProtection="1">
      <alignment horizontal="center" vertical="center" wrapText="1"/>
      <protection locked="0"/>
    </xf>
    <xf numFmtId="44" fontId="7" fillId="3" borderId="21" xfId="0" applyNumberFormat="1" applyFont="1" applyFill="1" applyBorder="1" applyAlignment="1" applyProtection="1">
      <alignment horizontal="center" vertical="center" wrapText="1"/>
      <protection locked="0"/>
    </xf>
    <xf numFmtId="2" fontId="7" fillId="3" borderId="21" xfId="0" applyNumberFormat="1" applyFont="1" applyFill="1" applyBorder="1" applyAlignment="1" applyProtection="1">
      <alignment horizontal="center" vertical="center" wrapText="1"/>
      <protection locked="0"/>
    </xf>
    <xf numFmtId="39" fontId="7" fillId="3" borderId="21" xfId="18" applyNumberFormat="1" applyFont="1" applyFill="1" applyBorder="1" applyAlignment="1" applyProtection="1">
      <alignment horizontal="center" vertical="center" wrapText="1"/>
      <protection locked="0"/>
    </xf>
    <xf numFmtId="44" fontId="7" fillId="3" borderId="21" xfId="18" applyFont="1" applyFill="1" applyBorder="1" applyAlignment="1" applyProtection="1">
      <alignment horizontal="center" vertical="center" wrapText="1"/>
      <protection locked="0"/>
    </xf>
    <xf numFmtId="44" fontId="7" fillId="7" borderId="22" xfId="0" applyNumberFormat="1" applyFont="1" applyFill="1" applyBorder="1" applyAlignment="1">
      <alignment horizontal="center" vertical="center" shrinkToFit="1"/>
    </xf>
    <xf numFmtId="0" fontId="7" fillId="0" borderId="0" xfId="0" applyFont="1" applyAlignment="1">
      <alignment wrapText="1"/>
    </xf>
    <xf numFmtId="0" fontId="15" fillId="4" borderId="24" xfId="0" applyFont="1" applyFill="1" applyBorder="1" applyAlignment="1">
      <alignment horizontal="center" vertical="center"/>
    </xf>
    <xf numFmtId="0" fontId="8" fillId="4" borderId="14" xfId="10" applyFont="1" applyFill="1" applyBorder="1" applyAlignment="1">
      <alignment horizontal="center" vertical="center" wrapText="1"/>
    </xf>
    <xf numFmtId="44" fontId="7" fillId="12" borderId="37" xfId="0" applyNumberFormat="1" applyFont="1" applyFill="1" applyBorder="1" applyAlignment="1">
      <alignment horizontal="center" vertical="center"/>
    </xf>
    <xf numFmtId="0" fontId="7" fillId="3" borderId="14" xfId="0" applyFont="1" applyFill="1" applyBorder="1" applyAlignment="1" applyProtection="1">
      <alignment horizontal="center" vertical="center" wrapText="1"/>
      <protection locked="0"/>
    </xf>
    <xf numFmtId="1" fontId="7" fillId="3" borderId="3" xfId="0" applyNumberFormat="1" applyFont="1" applyFill="1" applyBorder="1" applyAlignment="1" applyProtection="1">
      <alignment vertical="center" wrapText="1"/>
      <protection locked="0"/>
    </xf>
    <xf numFmtId="0" fontId="7" fillId="3" borderId="46" xfId="0" applyFont="1" applyFill="1" applyBorder="1" applyAlignment="1" applyProtection="1">
      <alignment horizontal="center" vertical="center" wrapText="1"/>
      <protection locked="0"/>
    </xf>
    <xf numFmtId="1" fontId="7" fillId="3" borderId="21" xfId="0" applyNumberFormat="1" applyFont="1" applyFill="1" applyBorder="1" applyAlignment="1" applyProtection="1">
      <alignment vertical="center" wrapText="1"/>
      <protection locked="0"/>
    </xf>
    <xf numFmtId="0" fontId="9" fillId="4" borderId="14" xfId="0" applyFont="1" applyFill="1" applyBorder="1" applyAlignment="1" applyProtection="1">
      <alignment horizontal="center" vertical="center"/>
    </xf>
    <xf numFmtId="0" fontId="9" fillId="4" borderId="13" xfId="0" applyFont="1" applyFill="1" applyBorder="1" applyAlignment="1" applyProtection="1">
      <alignment horizontal="center" vertical="center" shrinkToFit="1"/>
    </xf>
    <xf numFmtId="0" fontId="7" fillId="5" borderId="14" xfId="0" applyFont="1" applyFill="1" applyBorder="1" applyAlignment="1" applyProtection="1">
      <alignment horizontal="center" vertical="center"/>
    </xf>
    <xf numFmtId="0" fontId="13" fillId="0" borderId="26" xfId="0" applyFont="1" applyFill="1" applyBorder="1" applyAlignment="1" applyProtection="1">
      <alignment horizontal="center" vertical="center" wrapText="1"/>
    </xf>
    <xf numFmtId="2" fontId="10" fillId="3" borderId="3" xfId="0" applyNumberFormat="1" applyFont="1" applyFill="1" applyBorder="1" applyAlignment="1" applyProtection="1">
      <alignment horizontal="center"/>
      <protection locked="0"/>
    </xf>
    <xf numFmtId="0" fontId="15" fillId="9" borderId="1" xfId="0" applyFont="1" applyFill="1" applyBorder="1" applyAlignment="1">
      <alignment horizontal="center" vertical="center" wrapText="1"/>
    </xf>
    <xf numFmtId="1" fontId="15" fillId="9" borderId="15" xfId="0" applyNumberFormat="1" applyFont="1" applyFill="1" applyBorder="1" applyAlignment="1">
      <alignment horizontal="center" vertical="center" wrapText="1"/>
    </xf>
    <xf numFmtId="0" fontId="36" fillId="9" borderId="1" xfId="0" applyFont="1" applyFill="1" applyBorder="1" applyAlignment="1">
      <alignment horizontal="center" vertical="center" wrapText="1" shrinkToFit="1"/>
    </xf>
    <xf numFmtId="1" fontId="36" fillId="9" borderId="15" xfId="0" applyNumberFormat="1" applyFont="1" applyFill="1" applyBorder="1" applyAlignment="1">
      <alignment horizontal="center" vertical="center" wrapText="1" shrinkToFit="1"/>
    </xf>
    <xf numFmtId="1" fontId="15" fillId="2" borderId="15" xfId="0" applyNumberFormat="1" applyFont="1" applyFill="1" applyBorder="1" applyAlignment="1">
      <alignment horizontal="center" vertical="center"/>
    </xf>
    <xf numFmtId="0" fontId="15" fillId="2" borderId="1" xfId="0" applyFont="1" applyFill="1" applyBorder="1" applyAlignment="1">
      <alignment horizontal="center" vertical="center"/>
    </xf>
    <xf numFmtId="0" fontId="7" fillId="5" borderId="3" xfId="0" applyFont="1" applyFill="1" applyBorder="1" applyAlignment="1">
      <alignment horizontal="center" vertical="center" wrapText="1"/>
    </xf>
    <xf numFmtId="2" fontId="7" fillId="3" borderId="3" xfId="0" applyNumberFormat="1" applyFont="1" applyFill="1" applyBorder="1" applyAlignment="1" applyProtection="1">
      <alignment horizontal="center" vertical="center" wrapText="1"/>
      <protection locked="0"/>
    </xf>
    <xf numFmtId="2" fontId="7" fillId="3" borderId="21" xfId="0" applyNumberFormat="1" applyFont="1" applyFill="1" applyBorder="1" applyAlignment="1" applyProtection="1">
      <alignment horizontal="center" vertical="center" wrapText="1"/>
      <protection locked="0"/>
    </xf>
    <xf numFmtId="0" fontId="7" fillId="0" borderId="35" xfId="0" applyFont="1" applyBorder="1" applyAlignment="1">
      <alignment horizontal="center" vertical="center" wrapText="1"/>
    </xf>
    <xf numFmtId="44" fontId="7" fillId="5" borderId="14" xfId="18" applyFont="1" applyFill="1" applyBorder="1" applyAlignment="1" applyProtection="1">
      <alignment horizontal="center" vertical="center" wrapText="1"/>
    </xf>
    <xf numFmtId="44" fontId="0" fillId="0" borderId="10" xfId="0" applyNumberFormat="1" applyBorder="1" applyAlignment="1">
      <alignment horizontal="center" vertical="center" wrapText="1"/>
    </xf>
    <xf numFmtId="0" fontId="7" fillId="0" borderId="0" xfId="8" applyFont="1" applyFill="1" applyBorder="1" applyAlignment="1" applyProtection="1">
      <alignment horizontal="center" vertical="center" wrapText="1"/>
    </xf>
    <xf numFmtId="0" fontId="7" fillId="2" borderId="0" xfId="8" applyFont="1" applyFill="1" applyAlignment="1">
      <alignment horizontal="center" vertical="center" wrapText="1"/>
    </xf>
    <xf numFmtId="0" fontId="7" fillId="0" borderId="0" xfId="8" applyNumberFormat="1" applyFont="1" applyFill="1" applyBorder="1" applyAlignment="1" applyProtection="1">
      <alignment wrapText="1"/>
      <protection locked="0"/>
    </xf>
    <xf numFmtId="0" fontId="7" fillId="0" borderId="0" xfId="8" applyFont="1" applyFill="1" applyBorder="1" applyAlignment="1">
      <alignment wrapText="1"/>
    </xf>
    <xf numFmtId="0" fontId="7" fillId="0" borderId="7" xfId="8" applyFont="1" applyFill="1" applyBorder="1" applyAlignment="1">
      <alignment wrapText="1"/>
    </xf>
    <xf numFmtId="0" fontId="32" fillId="0" borderId="1" xfId="12" applyFont="1" applyBorder="1" applyAlignment="1">
      <alignment horizontal="center" wrapText="1"/>
    </xf>
    <xf numFmtId="0" fontId="7" fillId="2" borderId="0" xfId="8" applyFont="1" applyFill="1" applyAlignment="1">
      <alignment wrapText="1"/>
    </xf>
    <xf numFmtId="0" fontId="7" fillId="2" borderId="10" xfId="8" applyFont="1" applyFill="1" applyBorder="1" applyAlignment="1">
      <alignment wrapText="1"/>
    </xf>
    <xf numFmtId="0" fontId="12" fillId="7" borderId="39" xfId="8" applyFont="1" applyFill="1" applyBorder="1" applyAlignment="1" applyProtection="1">
      <alignment horizontal="center" wrapText="1"/>
    </xf>
    <xf numFmtId="0" fontId="12" fillId="7" borderId="18" xfId="8" applyFont="1" applyFill="1" applyBorder="1" applyAlignment="1" applyProtection="1">
      <alignment horizontal="center" wrapText="1"/>
    </xf>
    <xf numFmtId="44" fontId="7" fillId="5" borderId="35" xfId="19" applyFont="1" applyFill="1" applyBorder="1" applyAlignment="1" applyProtection="1">
      <alignment horizontal="center" vertical="center" wrapText="1"/>
    </xf>
    <xf numFmtId="14" fontId="10" fillId="5" borderId="0" xfId="0" applyNumberFormat="1" applyFont="1" applyFill="1" applyBorder="1" applyProtection="1"/>
    <xf numFmtId="14" fontId="7" fillId="5" borderId="35" xfId="0" applyNumberFormat="1" applyFont="1" applyFill="1" applyBorder="1" applyAlignment="1" applyProtection="1">
      <alignment horizontal="center" vertical="center" wrapText="1"/>
    </xf>
    <xf numFmtId="14" fontId="7" fillId="3" borderId="3" xfId="0" applyNumberFormat="1" applyFont="1" applyFill="1" applyBorder="1" applyAlignment="1" applyProtection="1">
      <alignment horizontal="center" wrapText="1"/>
      <protection locked="0"/>
    </xf>
    <xf numFmtId="14" fontId="10" fillId="3" borderId="3" xfId="0" applyNumberFormat="1" applyFont="1" applyFill="1" applyBorder="1" applyAlignment="1" applyProtection="1">
      <alignment horizontal="center" wrapText="1"/>
      <protection locked="0"/>
    </xf>
    <xf numFmtId="14" fontId="10" fillId="3" borderId="21" xfId="0" applyNumberFormat="1" applyFont="1" applyFill="1" applyBorder="1" applyAlignment="1" applyProtection="1">
      <alignment horizontal="center" shrinkToFit="1"/>
      <protection locked="0"/>
    </xf>
    <xf numFmtId="14" fontId="10" fillId="3" borderId="21" xfId="0" applyNumberFormat="1" applyFont="1" applyFill="1" applyBorder="1" applyAlignment="1" applyProtection="1">
      <alignment horizontal="center" wrapText="1" shrinkToFit="1"/>
      <protection locked="0"/>
    </xf>
    <xf numFmtId="14" fontId="10" fillId="5" borderId="0" xfId="0" applyNumberFormat="1" applyFont="1" applyFill="1" applyProtection="1"/>
    <xf numFmtId="0" fontId="7" fillId="5" borderId="0" xfId="0" applyFont="1" applyFill="1" applyBorder="1" applyProtection="1"/>
    <xf numFmtId="0" fontId="7" fillId="5" borderId="0" xfId="0" applyFont="1" applyFill="1" applyProtection="1"/>
    <xf numFmtId="0" fontId="7" fillId="7" borderId="14" xfId="0" applyFont="1" applyFill="1" applyBorder="1" applyAlignment="1" applyProtection="1">
      <alignment horizontal="center" wrapText="1"/>
    </xf>
    <xf numFmtId="0" fontId="7" fillId="5" borderId="3" xfId="0" applyFont="1" applyFill="1" applyBorder="1" applyAlignment="1" applyProtection="1">
      <alignment horizontal="center" vertical="center" wrapText="1"/>
    </xf>
    <xf numFmtId="7" fontId="7" fillId="3" borderId="3" xfId="0" applyNumberFormat="1" applyFont="1" applyFill="1" applyBorder="1" applyAlignment="1" applyProtection="1">
      <alignment horizontal="center" vertical="center" wrapText="1"/>
      <protection locked="0"/>
    </xf>
    <xf numFmtId="0" fontId="10" fillId="5" borderId="0" xfId="0" applyFont="1" applyFill="1" applyBorder="1" applyAlignment="1" applyProtection="1">
      <alignment horizontal="center" vertical="center"/>
    </xf>
    <xf numFmtId="49" fontId="13" fillId="5" borderId="26" xfId="0" applyNumberFormat="1" applyFont="1" applyFill="1" applyBorder="1" applyAlignment="1" applyProtection="1">
      <alignment horizontal="center" vertical="center"/>
    </xf>
    <xf numFmtId="7" fontId="10" fillId="3" borderId="3" xfId="0" applyNumberFormat="1" applyFont="1" applyFill="1" applyBorder="1" applyAlignment="1" applyProtection="1">
      <alignment horizontal="center" vertical="center" wrapText="1"/>
      <protection locked="0"/>
    </xf>
    <xf numFmtId="7" fontId="10" fillId="3" borderId="3" xfId="0" applyNumberFormat="1" applyFont="1" applyFill="1" applyBorder="1" applyAlignment="1" applyProtection="1">
      <alignment horizontal="center" vertical="center"/>
      <protection locked="0"/>
    </xf>
    <xf numFmtId="7" fontId="10" fillId="3" borderId="3" xfId="0" applyNumberFormat="1" applyFont="1" applyFill="1" applyBorder="1" applyAlignment="1" applyProtection="1">
      <alignment horizontal="center" vertical="center" shrinkToFit="1"/>
      <protection locked="0"/>
    </xf>
    <xf numFmtId="7" fontId="10" fillId="3" borderId="21" xfId="0" applyNumberFormat="1" applyFont="1" applyFill="1" applyBorder="1" applyAlignment="1" applyProtection="1">
      <alignment horizontal="center" vertical="center" wrapText="1"/>
      <protection locked="0"/>
    </xf>
    <xf numFmtId="0" fontId="10" fillId="5" borderId="0" xfId="0" applyFont="1" applyFill="1" applyAlignment="1" applyProtection="1">
      <alignment horizontal="center" vertical="center"/>
    </xf>
    <xf numFmtId="0" fontId="10" fillId="5" borderId="0" xfId="0" applyNumberFormat="1" applyFont="1" applyFill="1" applyBorder="1" applyProtection="1"/>
    <xf numFmtId="0" fontId="13" fillId="5" borderId="26" xfId="0" applyNumberFormat="1" applyFont="1" applyFill="1" applyBorder="1" applyAlignment="1" applyProtection="1"/>
    <xf numFmtId="0" fontId="7" fillId="4" borderId="3" xfId="0" applyNumberFormat="1" applyFont="1" applyFill="1" applyBorder="1" applyAlignment="1" applyProtection="1">
      <alignment horizontal="center" vertical="center" wrapText="1"/>
    </xf>
    <xf numFmtId="0" fontId="10" fillId="5" borderId="0" xfId="0" applyNumberFormat="1" applyFont="1" applyFill="1" applyProtection="1"/>
    <xf numFmtId="0" fontId="7" fillId="5" borderId="44" xfId="0" applyNumberFormat="1" applyFont="1" applyFill="1" applyBorder="1" applyAlignment="1" applyProtection="1">
      <alignment horizontal="center" vertical="center" wrapText="1"/>
    </xf>
    <xf numFmtId="0" fontId="10" fillId="3" borderId="3" xfId="0" applyNumberFormat="1" applyFont="1" applyFill="1" applyBorder="1" applyAlignment="1" applyProtection="1">
      <alignment horizontal="center" vertical="center"/>
      <protection locked="0"/>
    </xf>
    <xf numFmtId="0" fontId="10" fillId="5" borderId="0" xfId="0" applyNumberFormat="1" applyFont="1" applyFill="1" applyBorder="1" applyAlignment="1" applyProtection="1">
      <alignment horizontal="center" vertical="center"/>
    </xf>
    <xf numFmtId="0" fontId="13" fillId="5" borderId="26" xfId="0" applyNumberFormat="1" applyFont="1" applyFill="1" applyBorder="1" applyAlignment="1" applyProtection="1">
      <alignment horizontal="center" vertical="center"/>
    </xf>
    <xf numFmtId="0" fontId="7" fillId="5" borderId="3" xfId="0" applyNumberFormat="1" applyFont="1" applyFill="1" applyBorder="1" applyAlignment="1" applyProtection="1">
      <alignment horizontal="center" vertical="center" wrapText="1"/>
    </xf>
    <xf numFmtId="0" fontId="10" fillId="3" borderId="3" xfId="0" applyNumberFormat="1" applyFont="1" applyFill="1" applyBorder="1" applyAlignment="1" applyProtection="1">
      <alignment horizontal="center" vertical="center" wrapText="1"/>
      <protection locked="0"/>
    </xf>
    <xf numFmtId="0" fontId="10" fillId="3" borderId="3" xfId="0" applyNumberFormat="1" applyFont="1" applyFill="1" applyBorder="1" applyAlignment="1" applyProtection="1">
      <alignment horizontal="center" vertical="center" shrinkToFit="1"/>
      <protection locked="0"/>
    </xf>
    <xf numFmtId="0" fontId="10" fillId="3" borderId="21" xfId="0" applyNumberFormat="1" applyFont="1" applyFill="1" applyBorder="1" applyAlignment="1" applyProtection="1">
      <alignment horizontal="center" vertical="center" wrapText="1"/>
      <protection locked="0"/>
    </xf>
    <xf numFmtId="0" fontId="10" fillId="5" borderId="0" xfId="0" applyNumberFormat="1" applyFont="1" applyFill="1" applyAlignment="1" applyProtection="1">
      <alignment horizontal="center" vertical="center"/>
    </xf>
    <xf numFmtId="0" fontId="10" fillId="7" borderId="4" xfId="0" applyNumberFormat="1" applyFont="1" applyFill="1" applyBorder="1" applyAlignment="1" applyProtection="1">
      <alignment horizontal="center" vertical="center" wrapText="1"/>
    </xf>
    <xf numFmtId="14" fontId="13" fillId="5" borderId="25" xfId="0" applyNumberFormat="1" applyFont="1" applyFill="1" applyBorder="1" applyAlignment="1" applyProtection="1"/>
    <xf numFmtId="14" fontId="0" fillId="0" borderId="26" xfId="0" applyNumberFormat="1" applyBorder="1" applyAlignment="1"/>
    <xf numFmtId="14" fontId="10" fillId="3" borderId="1" xfId="0" applyNumberFormat="1" applyFont="1" applyFill="1" applyBorder="1" applyAlignment="1" applyProtection="1">
      <alignment horizontal="center" wrapText="1"/>
      <protection locked="0"/>
    </xf>
    <xf numFmtId="14" fontId="7" fillId="4" borderId="1" xfId="0" applyNumberFormat="1" applyFont="1" applyFill="1" applyBorder="1" applyAlignment="1" applyProtection="1">
      <alignment horizontal="center" vertical="center" wrapText="1"/>
    </xf>
    <xf numFmtId="0" fontId="7" fillId="5" borderId="3" xfId="0" applyNumberFormat="1" applyFont="1" applyFill="1" applyBorder="1" applyAlignment="1" applyProtection="1">
      <alignment horizontal="center" vertical="center"/>
    </xf>
    <xf numFmtId="0" fontId="10" fillId="3" borderId="14" xfId="0" applyNumberFormat="1" applyFont="1" applyFill="1" applyBorder="1" applyAlignment="1" applyProtection="1">
      <alignment horizontal="center"/>
      <protection locked="0"/>
    </xf>
    <xf numFmtId="0" fontId="10" fillId="3" borderId="46" xfId="0" applyNumberFormat="1" applyFont="1" applyFill="1" applyBorder="1" applyAlignment="1" applyProtection="1">
      <alignment horizontal="center"/>
      <protection locked="0"/>
    </xf>
    <xf numFmtId="0" fontId="10" fillId="7" borderId="3" xfId="0" applyNumberFormat="1" applyFont="1" applyFill="1" applyBorder="1" applyAlignment="1" applyProtection="1">
      <alignment horizontal="center"/>
    </xf>
    <xf numFmtId="0" fontId="7" fillId="5" borderId="14" xfId="0" applyFont="1" applyFill="1" applyBorder="1" applyAlignment="1" applyProtection="1">
      <alignment horizontal="center" vertical="center"/>
    </xf>
    <xf numFmtId="0" fontId="13" fillId="0" borderId="26" xfId="0" applyFont="1" applyFill="1" applyBorder="1" applyAlignment="1" applyProtection="1">
      <alignment horizontal="center" vertical="center" wrapText="1"/>
    </xf>
    <xf numFmtId="0" fontId="0" fillId="0" borderId="0" xfId="0" applyNumberFormat="1"/>
    <xf numFmtId="0" fontId="7" fillId="3" borderId="35" xfId="18" applyNumberFormat="1" applyFont="1" applyFill="1" applyBorder="1" applyAlignment="1" applyProtection="1">
      <alignment horizontal="center" vertical="center" wrapText="1"/>
      <protection locked="0"/>
    </xf>
    <xf numFmtId="0" fontId="7" fillId="3" borderId="36" xfId="18" applyNumberFormat="1" applyFont="1" applyFill="1" applyBorder="1" applyAlignment="1" applyProtection="1">
      <alignment horizontal="center" vertical="center" wrapText="1"/>
      <protection locked="0"/>
    </xf>
    <xf numFmtId="0" fontId="7" fillId="7" borderId="35" xfId="18" applyNumberFormat="1" applyFont="1" applyFill="1" applyBorder="1" applyAlignment="1" applyProtection="1">
      <alignment horizontal="center" vertical="center" wrapText="1"/>
    </xf>
    <xf numFmtId="0" fontId="7" fillId="7" borderId="21" xfId="18" applyNumberFormat="1" applyFont="1" applyFill="1" applyBorder="1" applyAlignment="1" applyProtection="1">
      <alignment horizontal="center" vertical="center" wrapText="1"/>
    </xf>
    <xf numFmtId="0" fontId="0" fillId="0" borderId="0" xfId="0" applyAlignment="1">
      <alignment horizontal="center" vertical="center"/>
    </xf>
    <xf numFmtId="0" fontId="0" fillId="8" borderId="35" xfId="0" applyFill="1" applyBorder="1" applyAlignment="1">
      <alignment horizontal="center" vertical="center"/>
    </xf>
    <xf numFmtId="0" fontId="0" fillId="8" borderId="36" xfId="0" applyFill="1" applyBorder="1" applyAlignment="1">
      <alignment horizontal="center" vertical="center"/>
    </xf>
    <xf numFmtId="0" fontId="0" fillId="7" borderId="35" xfId="0" applyFill="1" applyBorder="1" applyAlignment="1">
      <alignment horizontal="center" vertical="center"/>
    </xf>
    <xf numFmtId="0" fontId="0" fillId="7" borderId="21" xfId="0" applyFill="1" applyBorder="1" applyAlignment="1">
      <alignment horizontal="center" vertical="center"/>
    </xf>
    <xf numFmtId="44" fontId="0" fillId="7" borderId="22" xfId="0" applyNumberFormat="1" applyFill="1" applyBorder="1"/>
    <xf numFmtId="0" fontId="0" fillId="0" borderId="0" xfId="0" applyNumberFormat="1" applyAlignment="1">
      <alignment horizontal="center" vertical="center"/>
    </xf>
    <xf numFmtId="0" fontId="7" fillId="3" borderId="3" xfId="0" applyNumberFormat="1" applyFont="1" applyFill="1" applyBorder="1" applyAlignment="1" applyProtection="1">
      <alignment horizontal="center" vertical="center" wrapText="1"/>
      <protection locked="0"/>
    </xf>
    <xf numFmtId="0" fontId="7" fillId="3" borderId="21" xfId="0" applyNumberFormat="1" applyFont="1" applyFill="1" applyBorder="1" applyAlignment="1" applyProtection="1">
      <alignment horizontal="center" vertical="center" wrapText="1"/>
      <protection locked="0"/>
    </xf>
    <xf numFmtId="0" fontId="7" fillId="7" borderId="3" xfId="0" applyNumberFormat="1" applyFont="1" applyFill="1" applyBorder="1" applyAlignment="1" applyProtection="1">
      <alignment horizontal="center" vertical="center" wrapText="1"/>
    </xf>
    <xf numFmtId="1" fontId="0" fillId="8" borderId="2" xfId="0" applyNumberFormat="1" applyFill="1" applyBorder="1" applyAlignment="1">
      <alignment horizontal="center" vertical="center" wrapText="1"/>
    </xf>
    <xf numFmtId="1" fontId="0" fillId="8" borderId="14" xfId="0" applyNumberFormat="1" applyFill="1" applyBorder="1" applyAlignment="1">
      <alignment horizontal="center" vertical="center" wrapText="1"/>
    </xf>
    <xf numFmtId="1" fontId="0" fillId="8" borderId="98" xfId="0" applyNumberFormat="1" applyFill="1" applyBorder="1" applyAlignment="1">
      <alignment horizontal="center" vertical="center" wrapText="1"/>
    </xf>
    <xf numFmtId="0" fontId="0" fillId="8" borderId="99" xfId="0" applyFill="1" applyBorder="1" applyAlignment="1">
      <alignment horizontal="center" vertical="center" wrapText="1"/>
    </xf>
    <xf numFmtId="0" fontId="0" fillId="8" borderId="98" xfId="0" applyFill="1" applyBorder="1" applyAlignment="1">
      <alignment horizontal="center" vertical="center" wrapText="1"/>
    </xf>
    <xf numFmtId="1" fontId="0" fillId="8" borderId="99" xfId="0" applyNumberFormat="1" applyFill="1" applyBorder="1" applyAlignment="1">
      <alignment horizontal="center" vertical="center" wrapText="1"/>
    </xf>
    <xf numFmtId="166" fontId="0" fillId="8" borderId="99" xfId="0" applyNumberFormat="1" applyFill="1" applyBorder="1" applyAlignment="1">
      <alignment horizontal="center" vertical="center" wrapText="1"/>
    </xf>
    <xf numFmtId="0" fontId="0" fillId="8" borderId="104" xfId="0" applyFill="1" applyBorder="1" applyAlignment="1">
      <alignment horizontal="center" vertical="center" wrapText="1"/>
    </xf>
    <xf numFmtId="0" fontId="0" fillId="8" borderId="105" xfId="0" applyFill="1" applyBorder="1" applyAlignment="1">
      <alignment horizontal="center" vertical="center" wrapText="1"/>
    </xf>
    <xf numFmtId="0" fontId="0" fillId="8" borderId="106" xfId="0" applyFill="1" applyBorder="1" applyAlignment="1">
      <alignment horizontal="center" vertical="center" wrapText="1"/>
    </xf>
    <xf numFmtId="0" fontId="0" fillId="0" borderId="112" xfId="0" applyBorder="1" applyAlignment="1">
      <alignment horizontal="center" vertical="center" wrapText="1"/>
    </xf>
    <xf numFmtId="44" fontId="8" fillId="11" borderId="115" xfId="0" applyNumberFormat="1" applyFont="1" applyFill="1" applyBorder="1" applyAlignment="1">
      <alignment vertical="center" wrapText="1"/>
    </xf>
    <xf numFmtId="44" fontId="0" fillId="0" borderId="0" xfId="0" applyNumberFormat="1" applyBorder="1" applyAlignment="1">
      <alignment horizontal="center" vertical="center" wrapText="1"/>
    </xf>
    <xf numFmtId="44" fontId="0" fillId="0" borderId="9" xfId="0" applyNumberFormat="1" applyBorder="1" applyAlignment="1">
      <alignment horizontal="center" vertical="center" wrapText="1"/>
    </xf>
    <xf numFmtId="44" fontId="8" fillId="10" borderId="119" xfId="0" applyNumberFormat="1" applyFont="1" applyFill="1" applyBorder="1" applyAlignment="1">
      <alignment horizontal="center" vertical="center" wrapText="1"/>
    </xf>
    <xf numFmtId="44" fontId="0" fillId="0" borderId="78" xfId="0" applyNumberFormat="1" applyBorder="1" applyAlignment="1">
      <alignment horizontal="center" vertical="center" wrapText="1"/>
    </xf>
    <xf numFmtId="0" fontId="7" fillId="5" borderId="3" xfId="0" applyFont="1" applyFill="1" applyBorder="1" applyAlignment="1">
      <alignment horizontal="center" vertical="center" wrapText="1"/>
    </xf>
    <xf numFmtId="0" fontId="13" fillId="5" borderId="27" xfId="0" applyFont="1" applyFill="1" applyBorder="1" applyAlignment="1" applyProtection="1">
      <alignment horizontal="center" vertical="center"/>
    </xf>
    <xf numFmtId="44" fontId="10" fillId="7" borderId="15" xfId="0" applyNumberFormat="1" applyFont="1" applyFill="1" applyBorder="1" applyAlignment="1" applyProtection="1">
      <alignment horizontal="center" vertical="center" shrinkToFit="1"/>
    </xf>
    <xf numFmtId="0" fontId="10" fillId="4" borderId="15" xfId="0" applyFont="1" applyFill="1" applyBorder="1" applyAlignment="1" applyProtection="1">
      <alignment horizontal="center" vertical="center" wrapText="1"/>
    </xf>
    <xf numFmtId="44" fontId="10" fillId="7" borderId="22" xfId="0" applyNumberFormat="1" applyFont="1" applyFill="1" applyBorder="1" applyAlignment="1" applyProtection="1">
      <alignment horizontal="center" vertical="center" shrinkToFit="1"/>
    </xf>
    <xf numFmtId="44" fontId="7" fillId="7" borderId="15" xfId="0" applyNumberFormat="1" applyFont="1" applyFill="1" applyBorder="1" applyAlignment="1">
      <alignment horizontal="center" vertical="center" wrapText="1" shrinkToFit="1"/>
    </xf>
    <xf numFmtId="44" fontId="7" fillId="7" borderId="22" xfId="0" applyNumberFormat="1" applyFont="1" applyFill="1" applyBorder="1" applyAlignment="1">
      <alignment horizontal="center" vertical="center" wrapText="1" shrinkToFit="1"/>
    </xf>
    <xf numFmtId="44" fontId="0" fillId="0" borderId="112" xfId="0" applyNumberFormat="1" applyBorder="1" applyAlignment="1">
      <alignment horizontal="center" vertical="center" wrapText="1"/>
    </xf>
    <xf numFmtId="0" fontId="7" fillId="3" borderId="14" xfId="0" applyFont="1" applyFill="1" applyBorder="1" applyAlignment="1" applyProtection="1">
      <alignment horizontal="center" wrapText="1"/>
      <protection locked="0"/>
    </xf>
    <xf numFmtId="0" fontId="7" fillId="3" borderId="13" xfId="0" applyFont="1" applyFill="1" applyBorder="1" applyAlignment="1" applyProtection="1">
      <alignment horizontal="center" wrapText="1"/>
      <protection locked="0"/>
    </xf>
    <xf numFmtId="0" fontId="7" fillId="7" borderId="21" xfId="0" applyNumberFormat="1" applyFont="1" applyFill="1" applyBorder="1" applyAlignment="1" applyProtection="1">
      <alignment horizontal="center" vertical="center" wrapText="1"/>
    </xf>
    <xf numFmtId="0" fontId="10" fillId="5" borderId="0" xfId="0" applyFont="1" applyFill="1" applyAlignment="1">
      <alignment horizontal="center" vertical="center"/>
    </xf>
    <xf numFmtId="1" fontId="10" fillId="5" borderId="0" xfId="0" applyNumberFormat="1" applyFont="1" applyFill="1" applyAlignment="1">
      <alignment horizontal="center" vertical="center"/>
    </xf>
    <xf numFmtId="0" fontId="10" fillId="2" borderId="60" xfId="0" applyFont="1" applyFill="1" applyBorder="1" applyAlignment="1">
      <alignment horizontal="center" vertical="center"/>
    </xf>
    <xf numFmtId="1" fontId="10" fillId="2" borderId="22" xfId="0" applyNumberFormat="1" applyFont="1" applyFill="1" applyBorder="1" applyAlignment="1">
      <alignment horizontal="center" vertical="center"/>
    </xf>
    <xf numFmtId="0" fontId="10" fillId="2" borderId="0" xfId="0" applyFont="1" applyFill="1" applyAlignment="1">
      <alignment horizontal="center" vertical="center"/>
    </xf>
    <xf numFmtId="1" fontId="10" fillId="2" borderId="0" xfId="0" applyNumberFormat="1" applyFont="1" applyFill="1" applyAlignment="1">
      <alignment horizontal="center" vertical="center"/>
    </xf>
    <xf numFmtId="0" fontId="37" fillId="16" borderId="68" xfId="0" applyFont="1" applyFill="1" applyBorder="1" applyAlignment="1">
      <alignment horizontal="center" vertical="center" wrapText="1"/>
    </xf>
    <xf numFmtId="1" fontId="34" fillId="9" borderId="68" xfId="0" applyNumberFormat="1" applyFont="1" applyFill="1" applyBorder="1" applyAlignment="1">
      <alignment horizontal="right" vertical="top" shrinkToFit="1"/>
    </xf>
    <xf numFmtId="0" fontId="33" fillId="9" borderId="68" xfId="0" applyFont="1" applyFill="1" applyBorder="1" applyAlignment="1">
      <alignment horizontal="left" vertical="top" wrapText="1"/>
    </xf>
    <xf numFmtId="0" fontId="41" fillId="9" borderId="68" xfId="0" applyFont="1" applyFill="1" applyBorder="1" applyAlignment="1">
      <alignment horizontal="left" vertical="top" wrapText="1"/>
    </xf>
    <xf numFmtId="167" fontId="34" fillId="9" borderId="68" xfId="0" applyNumberFormat="1" applyFont="1" applyFill="1" applyBorder="1" applyAlignment="1">
      <alignment horizontal="right" vertical="top" shrinkToFit="1"/>
    </xf>
    <xf numFmtId="0" fontId="0" fillId="0" borderId="0" xfId="0" applyAlignment="1">
      <alignment horizontal="left" vertical="top"/>
    </xf>
    <xf numFmtId="1" fontId="34" fillId="17" borderId="68" xfId="0" applyNumberFormat="1" applyFont="1" applyFill="1" applyBorder="1" applyAlignment="1">
      <alignment horizontal="right" vertical="top" shrinkToFit="1"/>
    </xf>
    <xf numFmtId="0" fontId="41" fillId="17" borderId="68" xfId="0" applyFont="1" applyFill="1" applyBorder="1" applyAlignment="1">
      <alignment horizontal="left" vertical="top" wrapText="1"/>
    </xf>
    <xf numFmtId="168" fontId="34" fillId="17" borderId="68" xfId="0" applyNumberFormat="1" applyFont="1" applyFill="1" applyBorder="1" applyAlignment="1">
      <alignment horizontal="right" vertical="top" shrinkToFit="1"/>
    </xf>
    <xf numFmtId="1" fontId="34" fillId="0" borderId="68" xfId="0" applyNumberFormat="1" applyFont="1" applyBorder="1" applyAlignment="1">
      <alignment horizontal="right" vertical="top" shrinkToFit="1"/>
    </xf>
    <xf numFmtId="0" fontId="41" fillId="0" borderId="68" xfId="0" applyFont="1" applyBorder="1" applyAlignment="1">
      <alignment horizontal="left" vertical="top" wrapText="1"/>
    </xf>
    <xf numFmtId="168" fontId="34" fillId="0" borderId="68" xfId="0" applyNumberFormat="1" applyFont="1" applyBorder="1" applyAlignment="1">
      <alignment horizontal="right" vertical="top" shrinkToFit="1"/>
    </xf>
    <xf numFmtId="0" fontId="0" fillId="17" borderId="68" xfId="0" applyFill="1" applyBorder="1" applyAlignment="1">
      <alignment horizontal="left" wrapText="1"/>
    </xf>
    <xf numFmtId="0" fontId="0" fillId="0" borderId="68" xfId="0" applyBorder="1" applyAlignment="1">
      <alignment horizontal="left" wrapText="1"/>
    </xf>
    <xf numFmtId="1" fontId="34" fillId="0" borderId="68" xfId="0" applyNumberFormat="1" applyFont="1" applyBorder="1" applyAlignment="1">
      <alignment horizontal="right" vertical="center" shrinkToFit="1"/>
    </xf>
    <xf numFmtId="0" fontId="0" fillId="0" borderId="68" xfId="0" applyBorder="1" applyAlignment="1">
      <alignment horizontal="left" vertical="top" wrapText="1"/>
    </xf>
    <xf numFmtId="0" fontId="0" fillId="0" borderId="68" xfId="0" applyBorder="1" applyAlignment="1">
      <alignment horizontal="left" vertical="center" wrapText="1"/>
    </xf>
    <xf numFmtId="0" fontId="41" fillId="0" borderId="68" xfId="0" applyFont="1" applyBorder="1" applyAlignment="1">
      <alignment horizontal="left" vertical="center" wrapText="1"/>
    </xf>
    <xf numFmtId="168" fontId="34" fillId="0" borderId="68" xfId="0" applyNumberFormat="1" applyFont="1" applyBorder="1" applyAlignment="1">
      <alignment horizontal="right" vertical="center" shrinkToFit="1"/>
    </xf>
    <xf numFmtId="1" fontId="34" fillId="17" borderId="68" xfId="0" applyNumberFormat="1" applyFont="1" applyFill="1" applyBorder="1" applyAlignment="1">
      <alignment horizontal="right" shrinkToFit="1"/>
    </xf>
    <xf numFmtId="0" fontId="0" fillId="17" borderId="68" xfId="0" applyFill="1" applyBorder="1" applyAlignment="1">
      <alignment horizontal="left" vertical="center" wrapText="1"/>
    </xf>
    <xf numFmtId="0" fontId="0" fillId="17" borderId="68" xfId="0" applyFill="1" applyBorder="1" applyAlignment="1">
      <alignment horizontal="left" vertical="top" wrapText="1"/>
    </xf>
    <xf numFmtId="0" fontId="41" fillId="17" borderId="68" xfId="0" applyFont="1" applyFill="1" applyBorder="1" applyAlignment="1">
      <alignment horizontal="left" wrapText="1"/>
    </xf>
    <xf numFmtId="168" fontId="34" fillId="17" borderId="68" xfId="0" applyNumberFormat="1" applyFont="1" applyFill="1" applyBorder="1" applyAlignment="1">
      <alignment horizontal="right" shrinkToFit="1"/>
    </xf>
    <xf numFmtId="1" fontId="34" fillId="17" borderId="68" xfId="0" applyNumberFormat="1" applyFont="1" applyFill="1" applyBorder="1" applyAlignment="1">
      <alignment horizontal="right" vertical="center" shrinkToFit="1"/>
    </xf>
    <xf numFmtId="0" fontId="41" fillId="17" borderId="68" xfId="0" applyFont="1" applyFill="1" applyBorder="1" applyAlignment="1">
      <alignment horizontal="left" vertical="center" wrapText="1"/>
    </xf>
    <xf numFmtId="168" fontId="34" fillId="17" borderId="68" xfId="0" applyNumberFormat="1" applyFont="1" applyFill="1" applyBorder="1" applyAlignment="1">
      <alignment horizontal="right" vertical="center" shrinkToFit="1"/>
    </xf>
    <xf numFmtId="1" fontId="34" fillId="0" borderId="68" xfId="0" applyNumberFormat="1" applyFont="1" applyBorder="1" applyAlignment="1">
      <alignment horizontal="right" shrinkToFit="1"/>
    </xf>
    <xf numFmtId="0" fontId="41" fillId="0" borderId="68" xfId="0" applyFont="1" applyBorder="1" applyAlignment="1">
      <alignment horizontal="left" wrapText="1"/>
    </xf>
    <xf numFmtId="168" fontId="34" fillId="0" borderId="68" xfId="0" applyNumberFormat="1" applyFont="1" applyBorder="1" applyAlignment="1">
      <alignment horizontal="right" shrinkToFit="1"/>
    </xf>
    <xf numFmtId="1" fontId="34" fillId="17" borderId="68" xfId="0" applyNumberFormat="1" applyFont="1" applyFill="1" applyBorder="1" applyAlignment="1">
      <alignment horizontal="left" vertical="center" shrinkToFit="1"/>
    </xf>
    <xf numFmtId="0" fontId="41" fillId="0" borderId="68" xfId="0" applyFont="1" applyBorder="1" applyAlignment="1">
      <alignment horizontal="right" vertical="center" wrapText="1"/>
    </xf>
    <xf numFmtId="1" fontId="34" fillId="17" borderId="68" xfId="0" applyNumberFormat="1" applyFont="1" applyFill="1" applyBorder="1" applyAlignment="1">
      <alignment horizontal="left" shrinkToFit="1"/>
    </xf>
    <xf numFmtId="1" fontId="34" fillId="0" borderId="68" xfId="0" applyNumberFormat="1" applyFont="1" applyBorder="1" applyAlignment="1">
      <alignment horizontal="left" shrinkToFit="1"/>
    </xf>
    <xf numFmtId="0" fontId="41" fillId="0" borderId="68" xfId="0" applyFont="1" applyBorder="1" applyAlignment="1">
      <alignment horizontal="right" wrapText="1"/>
    </xf>
    <xf numFmtId="0" fontId="41" fillId="17" borderId="68" xfId="0" applyFont="1" applyFill="1" applyBorder="1" applyAlignment="1">
      <alignment horizontal="right" vertical="center" wrapText="1"/>
    </xf>
    <xf numFmtId="1" fontId="34" fillId="0" borderId="68" xfId="0" applyNumberFormat="1" applyFont="1" applyBorder="1" applyAlignment="1">
      <alignment horizontal="left" vertical="top" shrinkToFit="1"/>
    </xf>
    <xf numFmtId="0" fontId="41" fillId="0" borderId="68" xfId="0" applyFont="1" applyBorder="1" applyAlignment="1">
      <alignment horizontal="right" vertical="top" wrapText="1"/>
    </xf>
    <xf numFmtId="0" fontId="41" fillId="17" borderId="68" xfId="0" applyFont="1" applyFill="1" applyBorder="1" applyAlignment="1">
      <alignment horizontal="right" wrapText="1"/>
    </xf>
    <xf numFmtId="1" fontId="34" fillId="17" borderId="68" xfId="0" applyNumberFormat="1" applyFont="1" applyFill="1" applyBorder="1" applyAlignment="1">
      <alignment horizontal="left" vertical="top" shrinkToFit="1"/>
    </xf>
    <xf numFmtId="169" fontId="34" fillId="17" borderId="68" xfId="0" applyNumberFormat="1" applyFont="1" applyFill="1" applyBorder="1" applyAlignment="1">
      <alignment horizontal="right" vertical="top" shrinkToFit="1"/>
    </xf>
    <xf numFmtId="1" fontId="34" fillId="0" borderId="68" xfId="0" applyNumberFormat="1" applyFont="1" applyBorder="1" applyAlignment="1">
      <alignment horizontal="left" vertical="center" shrinkToFit="1"/>
    </xf>
    <xf numFmtId="164" fontId="34" fillId="17" borderId="68" xfId="0" applyNumberFormat="1" applyFont="1" applyFill="1" applyBorder="1" applyAlignment="1">
      <alignment horizontal="left" vertical="center" shrinkToFit="1"/>
    </xf>
    <xf numFmtId="164" fontId="34" fillId="0" borderId="68" xfId="0" applyNumberFormat="1" applyFont="1" applyBorder="1" applyAlignment="1">
      <alignment horizontal="left" vertical="center" shrinkToFit="1"/>
    </xf>
    <xf numFmtId="0" fontId="41" fillId="17" borderId="68" xfId="0" applyFont="1" applyFill="1" applyBorder="1" applyAlignment="1">
      <alignment horizontal="right" vertical="top" wrapText="1"/>
    </xf>
    <xf numFmtId="169" fontId="34" fillId="17" borderId="68" xfId="0" applyNumberFormat="1" applyFont="1" applyFill="1" applyBorder="1" applyAlignment="1">
      <alignment horizontal="right" shrinkToFit="1"/>
    </xf>
    <xf numFmtId="169" fontId="34" fillId="0" borderId="68" xfId="0" applyNumberFormat="1" applyFont="1" applyBorder="1" applyAlignment="1">
      <alignment horizontal="right" shrinkToFit="1"/>
    </xf>
    <xf numFmtId="0" fontId="38" fillId="16" borderId="120" xfId="0" applyFont="1" applyFill="1" applyBorder="1" applyAlignment="1">
      <alignment horizontal="center" vertical="center" wrapText="1"/>
    </xf>
    <xf numFmtId="0" fontId="37" fillId="16" borderId="120" xfId="0" applyFont="1" applyFill="1" applyBorder="1" applyAlignment="1">
      <alignment horizontal="center" vertical="center" wrapText="1"/>
    </xf>
    <xf numFmtId="0" fontId="37" fillId="16" borderId="121" xfId="0" applyFont="1" applyFill="1" applyBorder="1" applyAlignment="1">
      <alignment horizontal="center" vertical="center" wrapText="1"/>
    </xf>
    <xf numFmtId="164" fontId="34" fillId="17" borderId="68" xfId="0" applyNumberFormat="1" applyFont="1" applyFill="1" applyBorder="1" applyAlignment="1">
      <alignment horizontal="left" shrinkToFit="1"/>
    </xf>
    <xf numFmtId="164" fontId="34" fillId="0" borderId="68" xfId="0" applyNumberFormat="1" applyFont="1" applyBorder="1" applyAlignment="1">
      <alignment horizontal="left" vertical="top" shrinkToFit="1"/>
    </xf>
    <xf numFmtId="169" fontId="34" fillId="0" borderId="68" xfId="0" applyNumberFormat="1" applyFont="1" applyBorder="1" applyAlignment="1">
      <alignment horizontal="right" vertical="center" shrinkToFit="1"/>
    </xf>
    <xf numFmtId="0" fontId="12" fillId="7" borderId="13" xfId="8" applyFont="1" applyFill="1" applyBorder="1" applyAlignment="1" applyProtection="1">
      <alignment horizontal="center" wrapText="1"/>
    </xf>
    <xf numFmtId="0" fontId="12" fillId="7" borderId="40" xfId="8" applyFont="1" applyFill="1" applyBorder="1" applyAlignment="1" applyProtection="1">
      <alignment horizontal="center" wrapText="1"/>
    </xf>
    <xf numFmtId="0" fontId="12" fillId="7" borderId="22" xfId="8" applyFont="1" applyFill="1" applyBorder="1" applyAlignment="1" applyProtection="1">
      <alignment horizontal="center" wrapText="1"/>
    </xf>
    <xf numFmtId="0" fontId="12" fillId="7" borderId="46" xfId="8" applyFont="1" applyFill="1" applyBorder="1" applyAlignment="1" applyProtection="1">
      <alignment horizontal="center" wrapText="1"/>
    </xf>
    <xf numFmtId="0" fontId="12" fillId="7" borderId="21" xfId="8" applyFont="1" applyFill="1" applyBorder="1" applyAlignment="1" applyProtection="1">
      <alignment horizontal="center" wrapText="1"/>
    </xf>
    <xf numFmtId="0" fontId="7" fillId="2" borderId="0" xfId="8" applyFont="1" applyFill="1" applyBorder="1" applyAlignment="1">
      <alignment wrapText="1"/>
    </xf>
    <xf numFmtId="0" fontId="7" fillId="2" borderId="26" xfId="8" applyFont="1" applyFill="1" applyBorder="1"/>
    <xf numFmtId="14" fontId="9" fillId="3" borderId="12" xfId="0" applyNumberFormat="1" applyFont="1" applyFill="1" applyBorder="1" applyAlignment="1" applyProtection="1">
      <alignment horizontal="center" vertical="center" wrapText="1"/>
      <protection locked="0"/>
    </xf>
    <xf numFmtId="14" fontId="9" fillId="3" borderId="69" xfId="0" applyNumberFormat="1" applyFont="1" applyFill="1" applyBorder="1" applyAlignment="1" applyProtection="1">
      <alignment horizontal="center" vertical="center" wrapText="1"/>
      <protection locked="0"/>
    </xf>
    <xf numFmtId="0" fontId="30" fillId="13" borderId="76" xfId="0" applyNumberFormat="1" applyFont="1" applyFill="1" applyBorder="1" applyAlignment="1" applyProtection="1">
      <alignment horizontal="center" vertical="center" shrinkToFit="1"/>
    </xf>
    <xf numFmtId="0" fontId="30" fillId="13" borderId="8" xfId="0" applyNumberFormat="1" applyFont="1" applyFill="1" applyBorder="1" applyAlignment="1" applyProtection="1">
      <alignment horizontal="center" vertical="center" shrinkToFit="1"/>
    </xf>
    <xf numFmtId="44" fontId="15" fillId="4" borderId="43" xfId="0" applyNumberFormat="1" applyFont="1" applyFill="1" applyBorder="1" applyAlignment="1" applyProtection="1">
      <alignment horizontal="center" vertical="center" shrinkToFit="1"/>
    </xf>
    <xf numFmtId="44" fontId="15" fillId="4" borderId="84" xfId="0" applyNumberFormat="1" applyFont="1" applyFill="1" applyBorder="1" applyAlignment="1" applyProtection="1">
      <alignment horizontal="center" vertical="center" shrinkToFit="1"/>
    </xf>
    <xf numFmtId="14" fontId="9" fillId="3" borderId="72" xfId="0" applyNumberFormat="1" applyFont="1" applyFill="1" applyBorder="1" applyAlignment="1" applyProtection="1">
      <alignment horizontal="center" vertical="center" wrapText="1"/>
      <protection locked="0"/>
    </xf>
    <xf numFmtId="14" fontId="9" fillId="3" borderId="2" xfId="0" applyNumberFormat="1" applyFont="1" applyFill="1" applyBorder="1" applyAlignment="1" applyProtection="1">
      <alignment horizontal="center" vertical="center" wrapText="1"/>
      <protection locked="0"/>
    </xf>
    <xf numFmtId="0" fontId="30" fillId="13" borderId="6" xfId="0" applyNumberFormat="1" applyFont="1" applyFill="1" applyBorder="1" applyAlignment="1" applyProtection="1">
      <alignment horizontal="center" vertical="center" shrinkToFit="1"/>
    </xf>
    <xf numFmtId="0" fontId="30" fillId="13" borderId="20" xfId="0" applyNumberFormat="1" applyFont="1" applyFill="1" applyBorder="1" applyAlignment="1" applyProtection="1">
      <alignment horizontal="center" vertical="center" shrinkToFit="1"/>
    </xf>
    <xf numFmtId="44" fontId="15" fillId="4" borderId="17" xfId="0" applyNumberFormat="1" applyFont="1" applyFill="1" applyBorder="1" applyAlignment="1" applyProtection="1">
      <alignment horizontal="center" vertical="center" shrinkToFit="1"/>
    </xf>
    <xf numFmtId="44" fontId="15" fillId="4" borderId="39" xfId="0" applyNumberFormat="1" applyFont="1" applyFill="1" applyBorder="1" applyAlignment="1" applyProtection="1">
      <alignment horizontal="center" vertical="center" shrinkToFit="1"/>
    </xf>
    <xf numFmtId="44" fontId="15" fillId="4" borderId="48" xfId="0" applyNumberFormat="1" applyFont="1" applyFill="1" applyBorder="1" applyAlignment="1" applyProtection="1">
      <alignment horizontal="center" vertical="center" shrinkToFit="1"/>
    </xf>
    <xf numFmtId="44" fontId="15" fillId="4" borderId="45" xfId="0" applyNumberFormat="1" applyFont="1" applyFill="1" applyBorder="1" applyAlignment="1" applyProtection="1">
      <alignment horizontal="center" vertical="center" shrinkToFit="1"/>
    </xf>
    <xf numFmtId="14" fontId="9" fillId="3" borderId="17" xfId="0" applyNumberFormat="1" applyFont="1" applyFill="1" applyBorder="1" applyAlignment="1" applyProtection="1">
      <alignment horizontal="center" vertical="center" wrapText="1"/>
      <protection locked="0"/>
    </xf>
    <xf numFmtId="14" fontId="9" fillId="3" borderId="14" xfId="0" applyNumberFormat="1" applyFont="1" applyFill="1" applyBorder="1" applyAlignment="1" applyProtection="1">
      <alignment horizontal="center" vertical="center" wrapText="1"/>
      <protection locked="0"/>
    </xf>
    <xf numFmtId="0" fontId="30" fillId="13" borderId="35" xfId="0" applyNumberFormat="1" applyFont="1" applyFill="1" applyBorder="1" applyAlignment="1" applyProtection="1">
      <alignment horizontal="center" vertical="center" shrinkToFit="1"/>
    </xf>
    <xf numFmtId="0" fontId="30" fillId="13" borderId="39" xfId="0" applyNumberFormat="1" applyFont="1" applyFill="1" applyBorder="1" applyAlignment="1" applyProtection="1">
      <alignment horizontal="center" vertical="center" shrinkToFit="1"/>
    </xf>
    <xf numFmtId="14" fontId="9" fillId="3" borderId="16" xfId="0" applyNumberFormat="1" applyFont="1" applyFill="1" applyBorder="1" applyAlignment="1" applyProtection="1">
      <alignment horizontal="center" vertical="center" wrapText="1"/>
      <protection locked="0"/>
    </xf>
    <xf numFmtId="14" fontId="9" fillId="3" borderId="13" xfId="0" applyNumberFormat="1" applyFont="1" applyFill="1" applyBorder="1" applyAlignment="1" applyProtection="1">
      <alignment horizontal="center" vertical="center" wrapText="1"/>
      <protection locked="0"/>
    </xf>
    <xf numFmtId="44" fontId="15" fillId="4" borderId="16" xfId="0" applyNumberFormat="1" applyFont="1" applyFill="1" applyBorder="1" applyAlignment="1" applyProtection="1">
      <alignment horizontal="center" vertical="center" shrinkToFit="1"/>
    </xf>
    <xf numFmtId="44" fontId="15" fillId="4" borderId="18" xfId="0" applyNumberFormat="1" applyFont="1" applyFill="1" applyBorder="1" applyAlignment="1" applyProtection="1">
      <alignment horizontal="center" vertical="center" shrinkToFit="1"/>
    </xf>
    <xf numFmtId="44" fontId="15" fillId="4" borderId="72" xfId="0" applyNumberFormat="1" applyFont="1" applyFill="1" applyBorder="1" applyAlignment="1" applyProtection="1">
      <alignment horizontal="center" vertical="center" shrinkToFit="1"/>
    </xf>
    <xf numFmtId="44" fontId="15" fillId="4" borderId="20" xfId="0" applyNumberFormat="1" applyFont="1" applyFill="1" applyBorder="1" applyAlignment="1" applyProtection="1">
      <alignment horizontal="center" vertical="center" shrinkToFit="1"/>
    </xf>
    <xf numFmtId="0" fontId="30" fillId="13" borderId="5" xfId="0" applyNumberFormat="1" applyFont="1" applyFill="1" applyBorder="1" applyAlignment="1" applyProtection="1">
      <alignment horizontal="center" vertical="center" shrinkToFit="1"/>
    </xf>
    <xf numFmtId="0" fontId="30" fillId="13" borderId="18" xfId="0" applyNumberFormat="1" applyFont="1" applyFill="1" applyBorder="1" applyAlignment="1" applyProtection="1">
      <alignment horizontal="center" vertical="center" shrinkToFit="1"/>
    </xf>
    <xf numFmtId="0" fontId="14" fillId="5" borderId="53" xfId="0" applyFont="1" applyFill="1" applyBorder="1" applyAlignment="1">
      <alignment horizontal="center" vertical="center"/>
    </xf>
    <xf numFmtId="0" fontId="14" fillId="5" borderId="28"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5" xfId="0" applyFont="1" applyFill="1" applyBorder="1" applyAlignment="1">
      <alignment horizontal="center" vertical="center"/>
    </xf>
    <xf numFmtId="0" fontId="9" fillId="7" borderId="1" xfId="0" applyFont="1" applyFill="1" applyBorder="1" applyAlignment="1">
      <alignment horizontal="center" vertical="center" wrapText="1"/>
    </xf>
    <xf numFmtId="1" fontId="9" fillId="7" borderId="15" xfId="0" applyNumberFormat="1" applyFont="1" applyFill="1" applyBorder="1" applyAlignment="1">
      <alignment horizontal="center" vertical="center"/>
    </xf>
    <xf numFmtId="0" fontId="14" fillId="5" borderId="25" xfId="0" applyFont="1" applyFill="1" applyBorder="1" applyAlignment="1">
      <alignment horizontal="center" vertical="center"/>
    </xf>
    <xf numFmtId="0" fontId="14" fillId="5" borderId="26" xfId="0" applyFont="1" applyFill="1" applyBorder="1" applyAlignment="1">
      <alignment horizontal="center" vertical="center"/>
    </xf>
    <xf numFmtId="0" fontId="14" fillId="5" borderId="27" xfId="0" applyFont="1" applyFill="1" applyBorder="1" applyAlignment="1">
      <alignment horizontal="center" vertical="center"/>
    </xf>
    <xf numFmtId="0" fontId="14" fillId="5" borderId="72" xfId="0" applyFont="1" applyFill="1" applyBorder="1" applyAlignment="1">
      <alignment horizontal="center" vertical="center"/>
    </xf>
    <xf numFmtId="0" fontId="14" fillId="5" borderId="19" xfId="0" applyFont="1" applyFill="1" applyBorder="1" applyAlignment="1">
      <alignment horizontal="center" vertical="center"/>
    </xf>
    <xf numFmtId="0" fontId="14" fillId="5" borderId="20" xfId="0" applyFont="1" applyFill="1" applyBorder="1" applyAlignment="1">
      <alignment horizontal="center" vertical="center"/>
    </xf>
    <xf numFmtId="0" fontId="9" fillId="4" borderId="35" xfId="0" applyFont="1" applyFill="1" applyBorder="1" applyAlignment="1" applyProtection="1">
      <alignment horizontal="center" vertical="center"/>
    </xf>
    <xf numFmtId="0" fontId="9" fillId="4" borderId="39" xfId="0" applyFont="1" applyFill="1" applyBorder="1" applyAlignment="1" applyProtection="1">
      <alignment horizontal="center" vertical="center"/>
    </xf>
    <xf numFmtId="0" fontId="9" fillId="4" borderId="36" xfId="0" applyFont="1" applyFill="1" applyBorder="1" applyAlignment="1" applyProtection="1">
      <alignment horizontal="center" vertical="center" shrinkToFit="1"/>
    </xf>
    <xf numFmtId="0" fontId="9" fillId="4" borderId="84" xfId="0" applyFont="1" applyFill="1" applyBorder="1" applyAlignment="1" applyProtection="1">
      <alignment horizontal="center" vertical="center" shrinkToFit="1"/>
    </xf>
    <xf numFmtId="0" fontId="9" fillId="10" borderId="83" xfId="0" applyFont="1" applyFill="1" applyBorder="1" applyAlignment="1" applyProtection="1">
      <alignment horizontal="center" vertical="center" wrapText="1"/>
    </xf>
    <xf numFmtId="0" fontId="9" fillId="10" borderId="82" xfId="0" applyFont="1" applyFill="1" applyBorder="1" applyAlignment="1" applyProtection="1">
      <alignment horizontal="center" vertical="center" wrapText="1"/>
    </xf>
    <xf numFmtId="0" fontId="9" fillId="4" borderId="14" xfId="0" applyFont="1" applyFill="1" applyBorder="1" applyAlignment="1" applyProtection="1">
      <alignment horizontal="center" vertical="center"/>
    </xf>
    <xf numFmtId="0" fontId="9" fillId="4" borderId="5" xfId="0" applyFont="1" applyFill="1" applyBorder="1" applyAlignment="1" applyProtection="1">
      <alignment horizontal="center" vertical="center" shrinkToFit="1"/>
    </xf>
    <xf numFmtId="0" fontId="9" fillId="4" borderId="13" xfId="0" applyFont="1" applyFill="1" applyBorder="1" applyAlignment="1" applyProtection="1">
      <alignment horizontal="center" vertical="center" shrinkToFit="1"/>
    </xf>
    <xf numFmtId="0" fontId="9" fillId="10" borderId="25" xfId="0" applyFont="1" applyFill="1" applyBorder="1" applyAlignment="1" applyProtection="1">
      <alignment horizontal="center" vertical="center" wrapText="1"/>
    </xf>
    <xf numFmtId="0" fontId="9" fillId="10" borderId="26" xfId="0" applyFont="1" applyFill="1" applyBorder="1" applyAlignment="1" applyProtection="1">
      <alignment horizontal="center" vertical="center" wrapText="1"/>
    </xf>
    <xf numFmtId="0" fontId="9" fillId="10" borderId="27" xfId="0" applyFont="1" applyFill="1" applyBorder="1" applyAlignment="1" applyProtection="1">
      <alignment horizontal="center" vertical="center" wrapText="1"/>
    </xf>
    <xf numFmtId="0" fontId="9" fillId="10" borderId="12" xfId="0" applyFont="1" applyFill="1" applyBorder="1" applyAlignment="1" applyProtection="1">
      <alignment horizontal="center" vertical="center" wrapText="1"/>
    </xf>
    <xf numFmtId="0" fontId="9" fillId="10" borderId="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5" borderId="12" xfId="0" applyFont="1" applyFill="1" applyBorder="1" applyAlignment="1" applyProtection="1">
      <alignment horizontal="center" vertical="center" wrapText="1" shrinkToFit="1"/>
    </xf>
    <xf numFmtId="0" fontId="9" fillId="5" borderId="69" xfId="0" applyFont="1" applyFill="1" applyBorder="1" applyAlignment="1" applyProtection="1">
      <alignment horizontal="center" vertical="center" wrapText="1" shrinkToFit="1"/>
    </xf>
    <xf numFmtId="0" fontId="9" fillId="5" borderId="76" xfId="0" applyNumberFormat="1" applyFont="1" applyFill="1" applyBorder="1" applyAlignment="1" applyProtection="1">
      <alignment horizontal="center" vertical="center" wrapText="1"/>
    </xf>
    <xf numFmtId="0" fontId="9" fillId="5" borderId="8" xfId="0" applyNumberFormat="1" applyFont="1" applyFill="1" applyBorder="1" applyAlignment="1" applyProtection="1">
      <alignment horizontal="center" vertical="center" wrapText="1"/>
    </xf>
    <xf numFmtId="14" fontId="9" fillId="3" borderId="48" xfId="0" applyNumberFormat="1" applyFont="1" applyFill="1" applyBorder="1" applyAlignment="1" applyProtection="1">
      <alignment horizontal="center" vertical="center" wrapText="1"/>
      <protection locked="0"/>
    </xf>
    <xf numFmtId="14" fontId="9" fillId="3" borderId="49" xfId="0" applyNumberFormat="1" applyFont="1" applyFill="1" applyBorder="1" applyAlignment="1" applyProtection="1">
      <alignment horizontal="center" vertical="center" wrapText="1"/>
      <protection locked="0"/>
    </xf>
    <xf numFmtId="0" fontId="15" fillId="7" borderId="40" xfId="8" applyFont="1" applyFill="1" applyBorder="1" applyAlignment="1" applyProtection="1">
      <alignment horizontal="center" vertical="center" wrapText="1"/>
    </xf>
    <xf numFmtId="0" fontId="15" fillId="7" borderId="56" xfId="8" applyFont="1" applyFill="1" applyBorder="1" applyAlignment="1" applyProtection="1">
      <alignment horizontal="center" vertical="center" wrapText="1"/>
    </xf>
    <xf numFmtId="0" fontId="15" fillId="7" borderId="23" xfId="8" applyFont="1" applyFill="1" applyBorder="1" applyAlignment="1" applyProtection="1">
      <alignment horizontal="center" vertical="center" wrapText="1"/>
    </xf>
    <xf numFmtId="0" fontId="15" fillId="8" borderId="40" xfId="8" applyFont="1" applyFill="1" applyBorder="1" applyAlignment="1" applyProtection="1">
      <alignment horizontal="center" vertical="center" wrapText="1"/>
    </xf>
    <xf numFmtId="0" fontId="15" fillId="8" borderId="56" xfId="8" applyFont="1" applyFill="1" applyBorder="1" applyAlignment="1" applyProtection="1">
      <alignment horizontal="center" vertical="center" wrapText="1"/>
    </xf>
    <xf numFmtId="0" fontId="15" fillId="8" borderId="23" xfId="8" applyFont="1" applyFill="1" applyBorder="1" applyAlignment="1" applyProtection="1">
      <alignment horizontal="center" vertical="center" wrapText="1"/>
    </xf>
    <xf numFmtId="0" fontId="15" fillId="8" borderId="50" xfId="8" applyFont="1" applyFill="1" applyBorder="1" applyAlignment="1" applyProtection="1">
      <alignment horizontal="center" vertical="center" wrapText="1"/>
    </xf>
    <xf numFmtId="0" fontId="15" fillId="7" borderId="50" xfId="8" applyFont="1" applyFill="1" applyBorder="1" applyAlignment="1" applyProtection="1">
      <alignment horizontal="center" vertical="center" wrapText="1"/>
    </xf>
    <xf numFmtId="0" fontId="9" fillId="4" borderId="50" xfId="8" applyFont="1" applyFill="1" applyBorder="1" applyAlignment="1" applyProtection="1">
      <alignment horizontal="center" vertical="center" wrapText="1"/>
    </xf>
    <xf numFmtId="0" fontId="9" fillId="4" borderId="56" xfId="8" applyFont="1" applyFill="1" applyBorder="1" applyAlignment="1" applyProtection="1">
      <alignment horizontal="center" vertical="center" wrapText="1"/>
    </xf>
    <xf numFmtId="0" fontId="9" fillId="4" borderId="31" xfId="8" applyFont="1" applyFill="1" applyBorder="1" applyAlignment="1" applyProtection="1">
      <alignment horizontal="center" vertical="center" wrapText="1"/>
    </xf>
    <xf numFmtId="49" fontId="7" fillId="2" borderId="25" xfId="8" applyNumberFormat="1" applyFont="1" applyFill="1" applyBorder="1" applyAlignment="1">
      <alignment horizontal="center" vertical="center"/>
    </xf>
    <xf numFmtId="49" fontId="7" fillId="2" borderId="26" xfId="8" applyNumberFormat="1" applyFont="1" applyFill="1" applyBorder="1" applyAlignment="1">
      <alignment horizontal="center" vertical="center"/>
    </xf>
    <xf numFmtId="49" fontId="7" fillId="2" borderId="27" xfId="8" applyNumberFormat="1" applyFont="1" applyFill="1" applyBorder="1" applyAlignment="1">
      <alignment horizontal="center" vertical="center"/>
    </xf>
    <xf numFmtId="0" fontId="14" fillId="2" borderId="12" xfId="8" applyFont="1" applyFill="1" applyBorder="1" applyAlignment="1">
      <alignment horizontal="center" vertical="center"/>
    </xf>
    <xf numFmtId="0" fontId="14" fillId="2" borderId="7" xfId="8" applyFont="1" applyFill="1" applyBorder="1" applyAlignment="1">
      <alignment horizontal="center" vertical="center"/>
    </xf>
    <xf numFmtId="0" fontId="14" fillId="2" borderId="8" xfId="8" applyFont="1" applyFill="1" applyBorder="1" applyAlignment="1">
      <alignment horizontal="center" vertical="center"/>
    </xf>
    <xf numFmtId="0" fontId="8" fillId="7" borderId="47" xfId="8" applyFont="1" applyFill="1" applyBorder="1" applyAlignment="1" applyProtection="1">
      <alignment horizontal="left" vertical="center" wrapText="1"/>
    </xf>
    <xf numFmtId="0" fontId="8" fillId="7" borderId="49" xfId="8" applyFont="1" applyFill="1" applyBorder="1" applyAlignment="1" applyProtection="1">
      <alignment horizontal="left" vertical="center" wrapText="1"/>
    </xf>
    <xf numFmtId="0" fontId="8" fillId="7" borderId="4" xfId="8" applyFont="1" applyFill="1" applyBorder="1" applyAlignment="1" applyProtection="1">
      <alignment horizontal="left" vertical="center" wrapText="1"/>
    </xf>
    <xf numFmtId="0" fontId="8" fillId="7" borderId="13" xfId="8" applyFont="1" applyFill="1" applyBorder="1" applyAlignment="1" applyProtection="1">
      <alignment horizontal="left" vertical="center" wrapText="1"/>
    </xf>
    <xf numFmtId="0" fontId="9" fillId="4" borderId="25" xfId="8" applyFont="1" applyFill="1" applyBorder="1" applyAlignment="1" applyProtection="1">
      <alignment horizontal="center" vertical="center" wrapText="1"/>
    </xf>
    <xf numFmtId="0" fontId="9" fillId="4" borderId="26" xfId="8" applyFont="1" applyFill="1" applyBorder="1" applyAlignment="1" applyProtection="1">
      <alignment horizontal="center" vertical="center" wrapText="1"/>
    </xf>
    <xf numFmtId="0" fontId="9" fillId="4" borderId="9" xfId="8" applyFont="1" applyFill="1" applyBorder="1" applyAlignment="1" applyProtection="1">
      <alignment horizontal="center" vertical="center" wrapText="1"/>
    </xf>
    <xf numFmtId="0" fontId="9" fillId="4" borderId="0" xfId="8" applyFont="1" applyFill="1" applyBorder="1" applyAlignment="1" applyProtection="1">
      <alignment horizontal="center" vertical="center" wrapText="1"/>
    </xf>
    <xf numFmtId="0" fontId="9" fillId="4" borderId="12" xfId="8" applyFont="1" applyFill="1" applyBorder="1" applyAlignment="1" applyProtection="1">
      <alignment horizontal="center" vertical="center" wrapText="1"/>
    </xf>
    <xf numFmtId="0" fontId="9" fillId="4" borderId="7" xfId="8" applyFont="1" applyFill="1" applyBorder="1" applyAlignment="1" applyProtection="1">
      <alignment horizontal="center" vertical="center" wrapText="1"/>
    </xf>
    <xf numFmtId="0" fontId="9" fillId="4" borderId="41" xfId="8" applyFont="1" applyFill="1" applyBorder="1" applyAlignment="1" applyProtection="1">
      <alignment horizontal="center" vertical="center" textRotation="90" wrapText="1"/>
    </xf>
    <xf numFmtId="0" fontId="9" fillId="4" borderId="57" xfId="8" applyFont="1" applyFill="1" applyBorder="1" applyAlignment="1" applyProtection="1">
      <alignment horizontal="center" vertical="center" textRotation="90" wrapText="1"/>
    </xf>
    <xf numFmtId="0" fontId="9" fillId="4" borderId="56" xfId="8" applyFont="1" applyFill="1" applyBorder="1" applyAlignment="1" applyProtection="1">
      <alignment horizontal="center" vertical="center" textRotation="90" wrapText="1"/>
    </xf>
    <xf numFmtId="0" fontId="9" fillId="4" borderId="31" xfId="8" applyFont="1" applyFill="1" applyBorder="1" applyAlignment="1" applyProtection="1">
      <alignment horizontal="center" vertical="center" textRotation="90" wrapText="1"/>
    </xf>
    <xf numFmtId="0" fontId="9" fillId="10" borderId="25" xfId="8" applyFont="1" applyFill="1" applyBorder="1" applyAlignment="1" applyProtection="1">
      <alignment horizontal="center" vertical="center" wrapText="1"/>
    </xf>
    <xf numFmtId="0" fontId="9" fillId="10" borderId="26" xfId="8" applyFont="1" applyFill="1" applyBorder="1" applyAlignment="1" applyProtection="1">
      <alignment horizontal="center" vertical="center" wrapText="1"/>
    </xf>
    <xf numFmtId="0" fontId="9" fillId="10" borderId="9" xfId="8" applyFont="1" applyFill="1" applyBorder="1" applyAlignment="1" applyProtection="1">
      <alignment horizontal="center" vertical="center" wrapText="1"/>
    </xf>
    <xf numFmtId="0" fontId="9" fillId="10" borderId="0" xfId="8" applyFont="1" applyFill="1" applyBorder="1" applyAlignment="1" applyProtection="1">
      <alignment horizontal="center" vertical="center" wrapText="1"/>
    </xf>
    <xf numFmtId="0" fontId="9" fillId="10" borderId="12" xfId="8" applyFont="1" applyFill="1" applyBorder="1" applyAlignment="1" applyProtection="1">
      <alignment horizontal="center" vertical="center" wrapText="1"/>
    </xf>
    <xf numFmtId="0" fontId="9" fillId="10" borderId="7" xfId="8" applyFont="1" applyFill="1" applyBorder="1" applyAlignment="1" applyProtection="1">
      <alignment horizontal="center" vertical="center" wrapText="1"/>
    </xf>
    <xf numFmtId="14" fontId="8" fillId="9" borderId="56" xfId="8" applyNumberFormat="1" applyFont="1" applyFill="1" applyBorder="1" applyAlignment="1" applyProtection="1">
      <alignment horizontal="center" vertical="center" textRotation="86"/>
      <protection locked="0"/>
    </xf>
    <xf numFmtId="14" fontId="8" fillId="9" borderId="31" xfId="8" applyNumberFormat="1" applyFont="1" applyFill="1" applyBorder="1" applyAlignment="1" applyProtection="1">
      <alignment horizontal="center" vertical="center" textRotation="86"/>
      <protection locked="0"/>
    </xf>
    <xf numFmtId="14" fontId="8" fillId="5" borderId="56" xfId="8" applyNumberFormat="1" applyFont="1" applyFill="1" applyBorder="1" applyAlignment="1" applyProtection="1">
      <alignment horizontal="center" vertical="center" textRotation="86"/>
      <protection locked="0"/>
    </xf>
    <xf numFmtId="14" fontId="8" fillId="5" borderId="31" xfId="8" applyNumberFormat="1" applyFont="1" applyFill="1" applyBorder="1" applyAlignment="1" applyProtection="1">
      <alignment horizontal="center" vertical="center" textRotation="86"/>
      <protection locked="0"/>
    </xf>
    <xf numFmtId="0" fontId="9" fillId="4" borderId="6" xfId="8" applyFont="1" applyFill="1" applyBorder="1" applyAlignment="1" applyProtection="1">
      <alignment horizontal="center" vertical="center" wrapText="1"/>
    </xf>
    <xf numFmtId="0" fontId="9" fillId="0" borderId="19" xfId="8" applyFont="1" applyBorder="1" applyAlignment="1">
      <alignment horizontal="center" vertical="center" wrapText="1"/>
    </xf>
    <xf numFmtId="0" fontId="9" fillId="0" borderId="20" xfId="8" applyFont="1" applyBorder="1" applyAlignment="1">
      <alignment horizontal="center" vertical="center" wrapText="1"/>
    </xf>
    <xf numFmtId="0" fontId="9" fillId="4" borderId="3" xfId="8" applyFont="1" applyFill="1" applyBorder="1" applyAlignment="1" applyProtection="1">
      <alignment horizontal="center" vertical="center" wrapText="1"/>
    </xf>
    <xf numFmtId="0" fontId="9" fillId="4" borderId="21" xfId="8" applyFont="1" applyFill="1" applyBorder="1" applyAlignment="1" applyProtection="1">
      <alignment horizontal="center" vertical="center"/>
    </xf>
    <xf numFmtId="0" fontId="9" fillId="4" borderId="15" xfId="8" applyFont="1" applyFill="1" applyBorder="1" applyAlignment="1" applyProtection="1">
      <alignment horizontal="center" vertical="center" wrapText="1"/>
    </xf>
    <xf numFmtId="0" fontId="9" fillId="4" borderId="22" xfId="8" applyFont="1" applyFill="1" applyBorder="1" applyAlignment="1" applyProtection="1">
      <alignment horizontal="center" vertical="center" wrapText="1"/>
    </xf>
    <xf numFmtId="0" fontId="9" fillId="4" borderId="21" xfId="8" applyFont="1" applyFill="1" applyBorder="1" applyAlignment="1" applyProtection="1">
      <alignment horizontal="center" vertical="center" wrapText="1"/>
    </xf>
    <xf numFmtId="0" fontId="9" fillId="4" borderId="24" xfId="8" applyFont="1" applyFill="1" applyBorder="1" applyAlignment="1" applyProtection="1">
      <alignment horizontal="center" vertical="center" textRotation="90"/>
    </xf>
    <xf numFmtId="0" fontId="9" fillId="4" borderId="3" xfId="8" applyFont="1" applyFill="1" applyBorder="1" applyAlignment="1" applyProtection="1">
      <alignment horizontal="center" vertical="center" textRotation="90"/>
    </xf>
    <xf numFmtId="0" fontId="9" fillId="4" borderId="21" xfId="8" applyFont="1" applyFill="1" applyBorder="1" applyAlignment="1" applyProtection="1">
      <alignment horizontal="center" vertical="center" textRotation="90"/>
    </xf>
    <xf numFmtId="0" fontId="15" fillId="8" borderId="23" xfId="8" applyFont="1" applyFill="1" applyBorder="1" applyAlignment="1" applyProtection="1">
      <alignment horizontal="center" vertical="center" textRotation="90" wrapText="1"/>
    </xf>
    <xf numFmtId="0" fontId="15" fillId="8" borderId="3" xfId="8" applyFont="1" applyFill="1" applyBorder="1" applyAlignment="1" applyProtection="1">
      <alignment horizontal="center" vertical="center" textRotation="90" wrapText="1"/>
    </xf>
    <xf numFmtId="0" fontId="15" fillId="4" borderId="38" xfId="8" applyFont="1" applyFill="1" applyBorder="1" applyAlignment="1" applyProtection="1">
      <alignment horizontal="center" vertical="center"/>
    </xf>
    <xf numFmtId="0" fontId="15" fillId="4" borderId="47" xfId="8" applyFont="1" applyFill="1" applyBorder="1" applyAlignment="1" applyProtection="1">
      <alignment horizontal="center" vertical="center"/>
    </xf>
    <xf numFmtId="0" fontId="15" fillId="4" borderId="49" xfId="8" applyFont="1" applyFill="1" applyBorder="1" applyAlignment="1" applyProtection="1">
      <alignment horizontal="center" vertical="center"/>
    </xf>
    <xf numFmtId="0" fontId="15" fillId="4" borderId="48" xfId="8" applyFont="1" applyFill="1" applyBorder="1" applyAlignment="1" applyProtection="1">
      <alignment horizontal="center" vertical="center"/>
    </xf>
    <xf numFmtId="0" fontId="9" fillId="4" borderId="16" xfId="8" applyFont="1" applyFill="1" applyBorder="1" applyAlignment="1" applyProtection="1">
      <alignment horizontal="center" vertical="center" shrinkToFit="1"/>
    </xf>
    <xf numFmtId="0" fontId="9" fillId="4" borderId="4" xfId="8" applyFont="1" applyFill="1" applyBorder="1" applyAlignment="1" applyProtection="1">
      <alignment horizontal="center" vertical="center" shrinkToFit="1"/>
    </xf>
    <xf numFmtId="0" fontId="9" fillId="4" borderId="13" xfId="8" applyFont="1" applyFill="1" applyBorder="1" applyAlignment="1" applyProtection="1">
      <alignment horizontal="center" vertical="center" shrinkToFit="1"/>
    </xf>
    <xf numFmtId="0" fontId="9" fillId="4" borderId="12" xfId="8" applyFont="1" applyFill="1" applyBorder="1" applyAlignment="1" applyProtection="1">
      <alignment horizontal="center" vertical="center" shrinkToFit="1"/>
    </xf>
    <xf numFmtId="0" fontId="9" fillId="4" borderId="7" xfId="8" applyFont="1" applyFill="1" applyBorder="1" applyAlignment="1" applyProtection="1">
      <alignment horizontal="center" vertical="center" shrinkToFit="1"/>
    </xf>
    <xf numFmtId="0" fontId="9" fillId="4" borderId="0" xfId="8" applyFont="1" applyFill="1" applyBorder="1" applyAlignment="1" applyProtection="1">
      <alignment horizontal="center" vertical="center" shrinkToFit="1"/>
    </xf>
    <xf numFmtId="0" fontId="9" fillId="4" borderId="69" xfId="8" applyFont="1" applyFill="1" applyBorder="1" applyAlignment="1" applyProtection="1">
      <alignment horizontal="center" vertical="center" shrinkToFit="1"/>
    </xf>
    <xf numFmtId="0" fontId="9" fillId="4" borderId="5" xfId="8" applyFont="1" applyFill="1" applyBorder="1" applyAlignment="1" applyProtection="1">
      <alignment horizontal="center" vertical="center"/>
    </xf>
    <xf numFmtId="0" fontId="9" fillId="4" borderId="4" xfId="8" applyFont="1" applyFill="1" applyBorder="1" applyAlignment="1" applyProtection="1">
      <alignment horizontal="center" vertical="center"/>
    </xf>
    <xf numFmtId="0" fontId="9" fillId="4" borderId="13" xfId="8" applyFont="1" applyFill="1" applyBorder="1" applyAlignment="1" applyProtection="1">
      <alignment horizontal="center" vertical="center"/>
    </xf>
    <xf numFmtId="0" fontId="9" fillId="4" borderId="76" xfId="8" applyFont="1" applyFill="1" applyBorder="1" applyAlignment="1" applyProtection="1">
      <alignment horizontal="center" vertical="center"/>
    </xf>
    <xf numFmtId="0" fontId="9" fillId="4" borderId="7" xfId="8" applyFont="1" applyFill="1" applyBorder="1" applyAlignment="1" applyProtection="1">
      <alignment horizontal="center" vertical="center"/>
    </xf>
    <xf numFmtId="0" fontId="9" fillId="4" borderId="69" xfId="8" applyFont="1" applyFill="1" applyBorder="1" applyAlignment="1" applyProtection="1">
      <alignment horizontal="center" vertical="center"/>
    </xf>
    <xf numFmtId="0" fontId="11" fillId="5" borderId="40" xfId="8" applyFont="1" applyFill="1" applyBorder="1" applyAlignment="1" applyProtection="1">
      <alignment horizontal="center" vertical="center" wrapText="1"/>
    </xf>
    <xf numFmtId="0" fontId="11" fillId="5" borderId="56" xfId="8" applyFont="1" applyFill="1" applyBorder="1" applyAlignment="1" applyProtection="1">
      <alignment horizontal="center" vertical="center" wrapText="1"/>
    </xf>
    <xf numFmtId="0" fontId="11" fillId="5" borderId="23" xfId="8" applyFont="1" applyFill="1" applyBorder="1" applyAlignment="1" applyProtection="1">
      <alignment horizontal="center" vertical="center" wrapText="1"/>
    </xf>
    <xf numFmtId="0" fontId="11" fillId="5" borderId="3" xfId="8" applyFont="1" applyFill="1" applyBorder="1" applyAlignment="1" applyProtection="1">
      <alignment horizontal="center" vertical="center" wrapText="1"/>
    </xf>
    <xf numFmtId="0" fontId="11" fillId="5" borderId="37" xfId="8" applyFont="1" applyFill="1" applyBorder="1" applyAlignment="1" applyProtection="1">
      <alignment horizontal="center" vertical="center" wrapText="1"/>
    </xf>
    <xf numFmtId="0" fontId="11" fillId="5" borderId="93" xfId="8" applyFont="1" applyFill="1" applyBorder="1" applyAlignment="1" applyProtection="1">
      <alignment horizontal="center" vertical="center" wrapText="1"/>
    </xf>
    <xf numFmtId="0" fontId="11" fillId="5" borderId="30" xfId="8" applyFont="1" applyFill="1" applyBorder="1" applyAlignment="1" applyProtection="1">
      <alignment horizontal="center" vertical="center" wrapText="1"/>
    </xf>
    <xf numFmtId="44" fontId="11" fillId="11" borderId="15" xfId="8" applyNumberFormat="1" applyFont="1" applyFill="1" applyBorder="1" applyAlignment="1" applyProtection="1">
      <alignment horizontal="center" vertical="center" shrinkToFit="1"/>
    </xf>
    <xf numFmtId="14" fontId="8" fillId="9" borderId="3" xfId="8" applyNumberFormat="1" applyFont="1" applyFill="1" applyBorder="1" applyAlignment="1" applyProtection="1">
      <alignment horizontal="center" vertical="center" textRotation="86" wrapText="1"/>
      <protection locked="0"/>
    </xf>
    <xf numFmtId="14" fontId="8" fillId="0" borderId="3" xfId="8" applyNumberFormat="1" applyFont="1" applyFill="1" applyBorder="1" applyAlignment="1" applyProtection="1">
      <alignment horizontal="center" vertical="center" textRotation="86" wrapText="1"/>
      <protection locked="0"/>
    </xf>
    <xf numFmtId="49" fontId="7" fillId="5" borderId="25" xfId="8" applyNumberFormat="1" applyFont="1" applyFill="1" applyBorder="1" applyAlignment="1">
      <alignment horizontal="center" vertical="center"/>
    </xf>
    <xf numFmtId="49" fontId="7" fillId="5" borderId="26" xfId="8" applyNumberFormat="1" applyFont="1" applyFill="1" applyBorder="1" applyAlignment="1">
      <alignment horizontal="center" vertical="center"/>
    </xf>
    <xf numFmtId="49" fontId="7" fillId="5" borderId="27" xfId="8" applyNumberFormat="1" applyFont="1" applyFill="1" applyBorder="1" applyAlignment="1">
      <alignment horizontal="center" vertical="center"/>
    </xf>
    <xf numFmtId="0" fontId="14" fillId="5" borderId="9" xfId="8" applyFont="1" applyFill="1" applyBorder="1" applyAlignment="1">
      <alignment horizontal="center" vertical="center"/>
    </xf>
    <xf numFmtId="0" fontId="14" fillId="5" borderId="0" xfId="8" applyFont="1" applyFill="1" applyBorder="1" applyAlignment="1">
      <alignment horizontal="center" vertical="center"/>
    </xf>
    <xf numFmtId="0" fontId="7" fillId="5" borderId="0" xfId="8" applyFont="1" applyFill="1" applyBorder="1" applyAlignment="1">
      <alignment horizontal="center" vertical="center"/>
    </xf>
    <xf numFmtId="0" fontId="7" fillId="5" borderId="10" xfId="8" applyFont="1" applyFill="1" applyBorder="1" applyAlignment="1">
      <alignment horizontal="center" vertical="center"/>
    </xf>
    <xf numFmtId="0" fontId="0" fillId="0" borderId="47" xfId="0" applyBorder="1" applyAlignment="1">
      <alignment horizontal="center" vertical="center"/>
    </xf>
    <xf numFmtId="0" fontId="0" fillId="0" borderId="49" xfId="0" applyBorder="1" applyAlignment="1">
      <alignment horizontal="center" vertical="center"/>
    </xf>
    <xf numFmtId="0" fontId="8" fillId="10" borderId="52" xfId="8" applyFont="1" applyFill="1" applyBorder="1" applyAlignment="1" applyProtection="1">
      <alignment horizontal="center" vertical="center" wrapText="1"/>
    </xf>
    <xf numFmtId="0" fontId="8" fillId="10" borderId="29" xfId="8" applyFont="1" applyFill="1" applyBorder="1" applyAlignment="1" applyProtection="1">
      <alignment horizontal="center" vertical="center" wrapText="1"/>
    </xf>
    <xf numFmtId="0" fontId="11" fillId="10" borderId="51" xfId="8" applyFont="1" applyFill="1" applyBorder="1" applyAlignment="1" applyProtection="1">
      <alignment horizontal="center" vertical="center" wrapText="1"/>
    </xf>
    <xf numFmtId="0" fontId="11" fillId="10" borderId="30" xfId="8" applyFont="1" applyFill="1" applyBorder="1" applyAlignment="1" applyProtection="1">
      <alignment horizontal="center" vertical="center" wrapText="1"/>
    </xf>
    <xf numFmtId="0" fontId="9" fillId="4" borderId="43" xfId="8" applyFont="1" applyFill="1" applyBorder="1" applyAlignment="1" applyProtection="1">
      <alignment horizontal="center" vertical="center" shrinkToFit="1"/>
    </xf>
    <xf numFmtId="0" fontId="9" fillId="4" borderId="42" xfId="8" applyFont="1" applyFill="1" applyBorder="1" applyAlignment="1" applyProtection="1">
      <alignment horizontal="center" vertical="center" shrinkToFit="1"/>
    </xf>
    <xf numFmtId="0" fontId="9" fillId="4" borderId="46" xfId="8" applyFont="1" applyFill="1" applyBorder="1" applyAlignment="1" applyProtection="1">
      <alignment horizontal="center" vertical="center" shrinkToFit="1"/>
    </xf>
    <xf numFmtId="0" fontId="15" fillId="4" borderId="48" xfId="8" applyFont="1" applyFill="1" applyBorder="1" applyAlignment="1" applyProtection="1">
      <alignment horizontal="center" vertical="center" shrinkToFit="1"/>
    </xf>
    <xf numFmtId="0" fontId="15" fillId="4" borderId="47" xfId="8" applyFont="1" applyFill="1" applyBorder="1" applyAlignment="1" applyProtection="1">
      <alignment horizontal="center" vertical="center" shrinkToFit="1"/>
    </xf>
    <xf numFmtId="0" fontId="15" fillId="4" borderId="49" xfId="8" applyFont="1" applyFill="1" applyBorder="1" applyAlignment="1" applyProtection="1">
      <alignment horizontal="center" vertical="center" shrinkToFit="1"/>
    </xf>
    <xf numFmtId="0" fontId="0" fillId="0" borderId="42" xfId="0" applyBorder="1" applyAlignment="1">
      <alignment horizontal="center" vertical="center" shrinkToFit="1"/>
    </xf>
    <xf numFmtId="0" fontId="0" fillId="0" borderId="46" xfId="0" applyBorder="1" applyAlignment="1">
      <alignment horizontal="center" vertical="center" shrinkToFit="1"/>
    </xf>
    <xf numFmtId="0" fontId="9" fillId="4" borderId="36" xfId="8" applyFont="1" applyFill="1" applyBorder="1" applyAlignment="1" applyProtection="1">
      <alignment horizontal="center" vertical="center"/>
    </xf>
    <xf numFmtId="0" fontId="9" fillId="4" borderId="42" xfId="8" applyFont="1" applyFill="1" applyBorder="1" applyAlignment="1" applyProtection="1">
      <alignment horizontal="center" vertical="center"/>
    </xf>
    <xf numFmtId="0" fontId="9" fillId="4" borderId="46" xfId="8" applyFont="1" applyFill="1" applyBorder="1" applyAlignment="1" applyProtection="1">
      <alignment horizontal="center" vertical="center"/>
    </xf>
    <xf numFmtId="0" fontId="15" fillId="14" borderId="41" xfId="8" applyFont="1" applyFill="1" applyBorder="1" applyAlignment="1" applyProtection="1">
      <alignment horizontal="center" vertical="center"/>
    </xf>
    <xf numFmtId="0" fontId="15" fillId="14" borderId="26" xfId="8" applyFont="1" applyFill="1" applyBorder="1" applyAlignment="1" applyProtection="1">
      <alignment horizontal="center" vertical="center"/>
    </xf>
    <xf numFmtId="0" fontId="15" fillId="14" borderId="27" xfId="8" applyFont="1" applyFill="1" applyBorder="1" applyAlignment="1" applyProtection="1">
      <alignment horizontal="center" vertical="center"/>
    </xf>
    <xf numFmtId="0" fontId="15" fillId="14" borderId="76" xfId="8" applyFont="1" applyFill="1" applyBorder="1" applyAlignment="1" applyProtection="1">
      <alignment horizontal="center" vertical="center"/>
    </xf>
    <xf numFmtId="0" fontId="15" fillId="14" borderId="7" xfId="8" applyFont="1" applyFill="1" applyBorder="1" applyAlignment="1" applyProtection="1">
      <alignment horizontal="center" vertical="center"/>
    </xf>
    <xf numFmtId="0" fontId="15" fillId="14" borderId="8" xfId="8" applyFont="1" applyFill="1" applyBorder="1" applyAlignment="1" applyProtection="1">
      <alignment horizontal="center" vertical="center"/>
    </xf>
    <xf numFmtId="43" fontId="11" fillId="5" borderId="35" xfId="14" applyFont="1" applyFill="1" applyBorder="1" applyAlignment="1" applyProtection="1">
      <alignment horizontal="center" vertical="center" wrapText="1"/>
    </xf>
    <xf numFmtId="0" fontId="11" fillId="10" borderId="25" xfId="8" applyFont="1" applyFill="1" applyBorder="1" applyAlignment="1" applyProtection="1">
      <alignment horizontal="center" vertical="center" wrapText="1"/>
    </xf>
    <xf numFmtId="0" fontId="11" fillId="10" borderId="26" xfId="8" applyFont="1" applyFill="1" applyBorder="1" applyAlignment="1" applyProtection="1">
      <alignment horizontal="center" vertical="center" wrapText="1"/>
    </xf>
    <xf numFmtId="0" fontId="11" fillId="10" borderId="27" xfId="8" applyFont="1" applyFill="1" applyBorder="1" applyAlignment="1" applyProtection="1">
      <alignment horizontal="center" vertical="center" wrapText="1"/>
    </xf>
    <xf numFmtId="0" fontId="11" fillId="10" borderId="9" xfId="8" applyFont="1" applyFill="1" applyBorder="1" applyAlignment="1" applyProtection="1">
      <alignment horizontal="center" vertical="center" wrapText="1"/>
    </xf>
    <xf numFmtId="0" fontId="11" fillId="10" borderId="0" xfId="8" applyFont="1" applyFill="1" applyBorder="1" applyAlignment="1" applyProtection="1">
      <alignment horizontal="center" vertical="center" wrapText="1"/>
    </xf>
    <xf numFmtId="0" fontId="11" fillId="10" borderId="10" xfId="8" applyFont="1" applyFill="1" applyBorder="1" applyAlignment="1" applyProtection="1">
      <alignment horizontal="center" vertical="center" wrapText="1"/>
    </xf>
    <xf numFmtId="14" fontId="8" fillId="9" borderId="63" xfId="8" applyNumberFormat="1" applyFont="1" applyFill="1" applyBorder="1" applyAlignment="1" applyProtection="1">
      <alignment horizontal="center" vertical="center" textRotation="86"/>
      <protection locked="0"/>
    </xf>
    <xf numFmtId="14" fontId="8" fillId="9" borderId="75" xfId="8" applyNumberFormat="1" applyFont="1" applyFill="1" applyBorder="1" applyAlignment="1" applyProtection="1">
      <alignment horizontal="center" vertical="center" textRotation="86"/>
      <protection locked="0"/>
    </xf>
    <xf numFmtId="14" fontId="8" fillId="9" borderId="29" xfId="8" applyNumberFormat="1" applyFont="1" applyFill="1" applyBorder="1" applyAlignment="1" applyProtection="1">
      <alignment horizontal="center" vertical="center" textRotation="86"/>
      <protection locked="0"/>
    </xf>
    <xf numFmtId="0" fontId="11" fillId="5" borderId="1" xfId="8" applyFont="1" applyFill="1" applyBorder="1" applyAlignment="1" applyProtection="1">
      <alignment horizontal="center" vertical="center" wrapText="1" shrinkToFi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11" fillId="10" borderId="72" xfId="8" applyFont="1" applyFill="1" applyBorder="1" applyAlignment="1" applyProtection="1">
      <alignment horizontal="center" vertical="center" wrapText="1"/>
    </xf>
    <xf numFmtId="0" fontId="11" fillId="10" borderId="19" xfId="8" applyFont="1" applyFill="1" applyBorder="1" applyAlignment="1" applyProtection="1">
      <alignment horizontal="center" vertical="center" wrapText="1"/>
    </xf>
    <xf numFmtId="0" fontId="11" fillId="10" borderId="20" xfId="8" applyFont="1" applyFill="1" applyBorder="1" applyAlignment="1" applyProtection="1">
      <alignment horizontal="center" vertical="center" wrapText="1"/>
    </xf>
    <xf numFmtId="0" fontId="8" fillId="3" borderId="35" xfId="0" applyFont="1" applyFill="1" applyBorder="1" applyAlignment="1" applyProtection="1">
      <alignment horizontal="center" wrapText="1"/>
      <protection locked="0"/>
    </xf>
    <xf numFmtId="0" fontId="8" fillId="3" borderId="44" xfId="0" applyFont="1" applyFill="1" applyBorder="1" applyAlignment="1" applyProtection="1">
      <alignment horizontal="center" wrapText="1"/>
      <protection locked="0"/>
    </xf>
    <xf numFmtId="0" fontId="8" fillId="3" borderId="14" xfId="0" applyFont="1" applyFill="1" applyBorder="1" applyAlignment="1" applyProtection="1">
      <alignment horizontal="center" wrapText="1"/>
      <protection locked="0"/>
    </xf>
    <xf numFmtId="0" fontId="8" fillId="7" borderId="35" xfId="0" applyFont="1" applyFill="1" applyBorder="1" applyAlignment="1">
      <alignment horizontal="center" vertical="center"/>
    </xf>
    <xf numFmtId="0" fontId="8" fillId="7" borderId="44" xfId="0" applyFont="1" applyFill="1" applyBorder="1" applyAlignment="1">
      <alignment horizontal="center" vertical="center"/>
    </xf>
    <xf numFmtId="0" fontId="8" fillId="7" borderId="14" xfId="0" applyFont="1" applyFill="1" applyBorder="1" applyAlignment="1">
      <alignment horizontal="center" vertical="center"/>
    </xf>
    <xf numFmtId="0" fontId="15" fillId="4" borderId="38" xfId="0" applyFont="1" applyFill="1" applyBorder="1" applyAlignment="1" applyProtection="1">
      <alignment horizontal="center" vertical="center"/>
    </xf>
    <xf numFmtId="0" fontId="15" fillId="4" borderId="47" xfId="0" applyFont="1" applyFill="1" applyBorder="1" applyAlignment="1" applyProtection="1">
      <alignment horizontal="center" vertical="center"/>
    </xf>
    <xf numFmtId="0" fontId="15" fillId="4" borderId="45" xfId="0" applyFont="1" applyFill="1" applyBorder="1" applyAlignment="1" applyProtection="1">
      <alignment horizontal="center" vertical="center"/>
    </xf>
    <xf numFmtId="0" fontId="8" fillId="4" borderId="35" xfId="0" applyFont="1" applyFill="1" applyBorder="1" applyAlignment="1" applyProtection="1">
      <alignment horizontal="center" vertical="center"/>
    </xf>
    <xf numFmtId="0" fontId="8" fillId="4" borderId="44" xfId="0" applyFont="1" applyFill="1" applyBorder="1" applyAlignment="1" applyProtection="1">
      <alignment horizontal="center" vertical="center"/>
    </xf>
    <xf numFmtId="0" fontId="8" fillId="4" borderId="39" xfId="0" applyFont="1" applyFill="1" applyBorder="1" applyAlignment="1" applyProtection="1">
      <alignment horizontal="center" vertical="center"/>
    </xf>
    <xf numFmtId="0" fontId="15" fillId="4" borderId="48" xfId="10" applyFont="1" applyFill="1" applyBorder="1" applyAlignment="1" applyProtection="1">
      <alignment horizontal="center" vertical="center" wrapText="1"/>
    </xf>
    <xf numFmtId="0" fontId="15" fillId="4" borderId="47" xfId="10" applyFont="1" applyFill="1" applyBorder="1" applyAlignment="1" applyProtection="1">
      <alignment horizontal="center" vertical="center" wrapText="1"/>
    </xf>
    <xf numFmtId="0" fontId="15" fillId="4" borderId="49" xfId="10" applyFont="1" applyFill="1" applyBorder="1" applyAlignment="1" applyProtection="1">
      <alignment horizontal="center" vertical="center" wrapText="1"/>
    </xf>
    <xf numFmtId="0" fontId="8" fillId="4" borderId="17" xfId="10" applyFont="1" applyFill="1" applyBorder="1" applyAlignment="1" applyProtection="1">
      <alignment horizontal="center" vertical="center" wrapText="1"/>
    </xf>
    <xf numFmtId="0" fontId="8" fillId="4" borderId="44" xfId="10" applyFont="1" applyFill="1" applyBorder="1" applyAlignment="1" applyProtection="1">
      <alignment horizontal="center" vertical="center" wrapText="1"/>
    </xf>
    <xf numFmtId="0" fontId="8" fillId="4" borderId="14" xfId="10" applyFont="1" applyFill="1" applyBorder="1" applyAlignment="1" applyProtection="1">
      <alignment horizontal="center" vertical="center" wrapText="1"/>
    </xf>
    <xf numFmtId="0" fontId="16" fillId="5" borderId="25" xfId="0" applyFont="1" applyFill="1" applyBorder="1" applyAlignment="1" applyProtection="1">
      <alignment horizontal="center" vertical="center"/>
    </xf>
    <xf numFmtId="0" fontId="16" fillId="5" borderId="26" xfId="0" applyFont="1" applyFill="1" applyBorder="1" applyAlignment="1" applyProtection="1">
      <alignment horizontal="center" vertical="center"/>
    </xf>
    <xf numFmtId="0" fontId="16" fillId="5" borderId="27" xfId="0" applyFont="1" applyFill="1" applyBorder="1" applyAlignment="1" applyProtection="1">
      <alignment horizontal="center" vertical="center"/>
    </xf>
    <xf numFmtId="0" fontId="16" fillId="5" borderId="12" xfId="0" applyFont="1" applyFill="1" applyBorder="1" applyAlignment="1" applyProtection="1">
      <alignment horizontal="center" vertical="center"/>
    </xf>
    <xf numFmtId="0" fontId="16" fillId="5" borderId="7" xfId="0" applyFont="1" applyFill="1" applyBorder="1" applyAlignment="1" applyProtection="1">
      <alignment horizontal="center" vertical="center"/>
    </xf>
    <xf numFmtId="0" fontId="16" fillId="5" borderId="8" xfId="0" applyFont="1" applyFill="1" applyBorder="1" applyAlignment="1" applyProtection="1">
      <alignment horizontal="center" vertical="center"/>
    </xf>
    <xf numFmtId="0" fontId="15" fillId="4" borderId="49" xfId="0" applyFont="1" applyFill="1" applyBorder="1" applyAlignment="1" applyProtection="1">
      <alignment horizontal="center" vertical="center"/>
    </xf>
    <xf numFmtId="0" fontId="9" fillId="13" borderId="17" xfId="0" applyFont="1" applyFill="1" applyBorder="1" applyAlignment="1" applyProtection="1">
      <alignment horizontal="center" vertical="center"/>
    </xf>
    <xf numFmtId="0" fontId="9" fillId="13" borderId="44"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9" fillId="13" borderId="16" xfId="10" applyFont="1" applyFill="1" applyBorder="1" applyAlignment="1" applyProtection="1">
      <alignment horizontal="center" vertical="center" wrapText="1"/>
    </xf>
    <xf numFmtId="0" fontId="9" fillId="13" borderId="4" xfId="10" applyFont="1" applyFill="1" applyBorder="1" applyAlignment="1" applyProtection="1">
      <alignment horizontal="center" vertical="center" wrapText="1"/>
    </xf>
    <xf numFmtId="0" fontId="9" fillId="13" borderId="18" xfId="10" applyFont="1" applyFill="1" applyBorder="1" applyAlignment="1" applyProtection="1">
      <alignment horizontal="center" vertical="center" wrapText="1"/>
    </xf>
    <xf numFmtId="0" fontId="10" fillId="7" borderId="17" xfId="0" applyFont="1" applyFill="1" applyBorder="1" applyAlignment="1" applyProtection="1">
      <alignment horizontal="center" vertical="center"/>
    </xf>
    <xf numFmtId="0" fontId="10" fillId="7" borderId="44" xfId="0" applyFont="1" applyFill="1" applyBorder="1" applyAlignment="1" applyProtection="1">
      <alignment horizontal="center" vertical="center"/>
    </xf>
    <xf numFmtId="0" fontId="10" fillId="7" borderId="39" xfId="0" applyFont="1" applyFill="1" applyBorder="1" applyAlignment="1" applyProtection="1">
      <alignment horizontal="center" vertical="center"/>
    </xf>
    <xf numFmtId="0" fontId="7" fillId="5" borderId="44" xfId="0" applyFont="1" applyFill="1" applyBorder="1" applyAlignment="1" applyProtection="1">
      <alignment horizontal="center" vertical="center"/>
    </xf>
    <xf numFmtId="0" fontId="7" fillId="5" borderId="14" xfId="0" applyFont="1" applyFill="1" applyBorder="1" applyAlignment="1" applyProtection="1">
      <alignment horizontal="center" vertical="center"/>
    </xf>
    <xf numFmtId="0" fontId="15" fillId="7" borderId="38" xfId="0" applyFont="1" applyFill="1" applyBorder="1" applyAlignment="1">
      <alignment horizontal="center" vertical="center"/>
    </xf>
    <xf numFmtId="0" fontId="15" fillId="7" borderId="47" xfId="0" applyFont="1" applyFill="1" applyBorder="1" applyAlignment="1">
      <alignment horizontal="center" vertical="center"/>
    </xf>
    <xf numFmtId="0" fontId="15" fillId="7" borderId="49" xfId="0" applyFont="1" applyFill="1" applyBorder="1" applyAlignment="1">
      <alignment horizontal="center" vertical="center"/>
    </xf>
    <xf numFmtId="0" fontId="10" fillId="0" borderId="26" xfId="0" applyFont="1" applyFill="1" applyBorder="1" applyAlignment="1" applyProtection="1">
      <alignment horizontal="left" vertical="center" wrapText="1"/>
    </xf>
    <xf numFmtId="0" fontId="13" fillId="0" borderId="26" xfId="0" applyFont="1" applyFill="1" applyBorder="1" applyAlignment="1" applyProtection="1">
      <alignment horizontal="center" vertical="center" wrapText="1"/>
    </xf>
    <xf numFmtId="0" fontId="21" fillId="5" borderId="0" xfId="0" applyFont="1" applyFill="1" applyBorder="1" applyAlignment="1" applyProtection="1">
      <alignment horizontal="left" vertical="top"/>
    </xf>
    <xf numFmtId="14" fontId="10" fillId="3" borderId="60" xfId="0" applyNumberFormat="1" applyFont="1" applyFill="1" applyBorder="1" applyAlignment="1" applyProtection="1">
      <alignment horizontal="center" wrapText="1"/>
      <protection locked="0"/>
    </xf>
    <xf numFmtId="14" fontId="10" fillId="3" borderId="21" xfId="0" applyNumberFormat="1" applyFont="1" applyFill="1" applyBorder="1" applyAlignment="1" applyProtection="1">
      <alignment horizontal="center" wrapText="1"/>
      <protection locked="0"/>
    </xf>
    <xf numFmtId="0" fontId="8" fillId="3" borderId="21" xfId="0" applyFont="1" applyFill="1" applyBorder="1" applyAlignment="1" applyProtection="1">
      <alignment horizontal="center" wrapText="1"/>
      <protection locked="0"/>
    </xf>
    <xf numFmtId="1" fontId="10" fillId="3" borderId="21" xfId="0" applyNumberFormat="1" applyFont="1" applyFill="1" applyBorder="1" applyAlignment="1" applyProtection="1">
      <alignment horizontal="center"/>
      <protection locked="0"/>
    </xf>
    <xf numFmtId="14" fontId="10" fillId="3" borderId="1" xfId="0" applyNumberFormat="1" applyFont="1" applyFill="1" applyBorder="1" applyAlignment="1" applyProtection="1">
      <alignment horizontal="center" wrapText="1"/>
      <protection locked="0"/>
    </xf>
    <xf numFmtId="14" fontId="10" fillId="3" borderId="3" xfId="0" applyNumberFormat="1" applyFont="1" applyFill="1" applyBorder="1" applyAlignment="1" applyProtection="1">
      <alignment horizontal="center" wrapText="1"/>
      <protection locked="0"/>
    </xf>
    <xf numFmtId="0" fontId="8" fillId="3" borderId="3" xfId="0" applyFont="1" applyFill="1" applyBorder="1" applyAlignment="1" applyProtection="1">
      <alignment horizontal="center" wrapText="1"/>
      <protection locked="0"/>
    </xf>
    <xf numFmtId="1" fontId="10" fillId="3" borderId="3" xfId="0" applyNumberFormat="1" applyFont="1" applyFill="1" applyBorder="1" applyAlignment="1" applyProtection="1">
      <alignment horizontal="center"/>
      <protection locked="0"/>
    </xf>
    <xf numFmtId="0" fontId="10" fillId="4" borderId="3" xfId="0" applyFont="1" applyFill="1" applyBorder="1" applyAlignment="1" applyProtection="1">
      <alignment horizontal="center" vertical="center" wrapText="1"/>
    </xf>
    <xf numFmtId="0" fontId="10" fillId="3" borderId="3" xfId="0" applyFont="1" applyFill="1" applyBorder="1" applyAlignment="1" applyProtection="1">
      <alignment horizontal="left" wrapText="1"/>
      <protection locked="0"/>
    </xf>
    <xf numFmtId="0" fontId="13" fillId="4" borderId="3" xfId="0" applyFont="1" applyFill="1" applyBorder="1" applyAlignment="1" applyProtection="1">
      <alignment horizontal="center" vertical="center" wrapText="1"/>
    </xf>
    <xf numFmtId="0" fontId="7" fillId="3" borderId="3" xfId="0" applyFont="1" applyFill="1" applyBorder="1" applyAlignment="1" applyProtection="1">
      <alignment horizontal="left" wrapText="1"/>
      <protection locked="0"/>
    </xf>
    <xf numFmtId="0" fontId="16" fillId="5" borderId="12" xfId="0" applyFont="1" applyFill="1" applyBorder="1" applyAlignment="1" applyProtection="1">
      <alignment horizontal="center"/>
    </xf>
    <xf numFmtId="0" fontId="16" fillId="5" borderId="7" xfId="0" applyFont="1" applyFill="1" applyBorder="1" applyAlignment="1" applyProtection="1">
      <alignment horizontal="center"/>
    </xf>
    <xf numFmtId="0" fontId="16" fillId="5" borderId="8" xfId="0" applyFont="1" applyFill="1" applyBorder="1" applyAlignment="1" applyProtection="1">
      <alignment horizontal="center"/>
    </xf>
    <xf numFmtId="0" fontId="19" fillId="3" borderId="35" xfId="0" applyFont="1" applyFill="1" applyBorder="1" applyAlignment="1" applyProtection="1">
      <alignment horizontal="center" wrapText="1"/>
      <protection locked="0"/>
    </xf>
    <xf numFmtId="0" fontId="19" fillId="3" borderId="44" xfId="0" applyFont="1" applyFill="1" applyBorder="1" applyAlignment="1" applyProtection="1">
      <alignment horizontal="center" wrapText="1"/>
      <protection locked="0"/>
    </xf>
    <xf numFmtId="0" fontId="19" fillId="3" borderId="14" xfId="0" applyFont="1" applyFill="1" applyBorder="1" applyAlignment="1" applyProtection="1">
      <alignment horizontal="center" wrapText="1"/>
      <protection locked="0"/>
    </xf>
    <xf numFmtId="0" fontId="7" fillId="5" borderId="35" xfId="0" applyFont="1" applyFill="1" applyBorder="1" applyAlignment="1" applyProtection="1">
      <alignment horizontal="center" vertical="center"/>
    </xf>
    <xf numFmtId="0" fontId="7" fillId="5" borderId="44" xfId="0" applyFont="1" applyFill="1" applyBorder="1" applyAlignment="1" applyProtection="1"/>
    <xf numFmtId="0" fontId="7" fillId="5" borderId="14" xfId="0" applyFont="1" applyFill="1" applyBorder="1" applyAlignment="1" applyProtection="1"/>
    <xf numFmtId="14" fontId="7" fillId="5" borderId="17" xfId="0" applyNumberFormat="1" applyFont="1" applyFill="1" applyBorder="1" applyAlignment="1" applyProtection="1">
      <alignment horizontal="center" vertical="center"/>
    </xf>
    <xf numFmtId="14" fontId="7" fillId="5" borderId="14" xfId="0" applyNumberFormat="1" applyFont="1" applyFill="1" applyBorder="1" applyAlignment="1" applyProtection="1">
      <alignment horizontal="center" vertical="center"/>
    </xf>
    <xf numFmtId="14" fontId="7" fillId="3" borderId="64" xfId="0" applyNumberFormat="1" applyFont="1" applyFill="1" applyBorder="1" applyAlignment="1" applyProtection="1">
      <alignment horizontal="center" wrapText="1"/>
      <protection locked="0"/>
    </xf>
    <xf numFmtId="14" fontId="10" fillId="3" borderId="65" xfId="0" applyNumberFormat="1" applyFont="1" applyFill="1" applyBorder="1" applyAlignment="1" applyProtection="1">
      <alignment horizontal="center" wrapText="1"/>
      <protection locked="0"/>
    </xf>
    <xf numFmtId="14" fontId="10" fillId="3" borderId="64" xfId="0" applyNumberFormat="1" applyFont="1" applyFill="1" applyBorder="1" applyAlignment="1" applyProtection="1">
      <alignment horizontal="center" wrapText="1"/>
      <protection locked="0"/>
    </xf>
    <xf numFmtId="0" fontId="15" fillId="4" borderId="38" xfId="10" applyFont="1" applyFill="1" applyBorder="1" applyAlignment="1" applyProtection="1">
      <alignment horizontal="center" vertical="center" wrapText="1"/>
    </xf>
    <xf numFmtId="0" fontId="8" fillId="4" borderId="35" xfId="10" applyFont="1" applyFill="1" applyBorder="1" applyAlignment="1" applyProtection="1">
      <alignment horizontal="center" vertical="center" wrapText="1"/>
    </xf>
    <xf numFmtId="1" fontId="7" fillId="3" borderId="66" xfId="0" applyNumberFormat="1" applyFont="1" applyFill="1" applyBorder="1" applyAlignment="1" applyProtection="1">
      <alignment horizontal="center"/>
      <protection locked="0"/>
    </xf>
    <xf numFmtId="1" fontId="10" fillId="3" borderId="67" xfId="0" applyNumberFormat="1" applyFont="1" applyFill="1" applyBorder="1" applyAlignment="1" applyProtection="1">
      <alignment horizontal="center"/>
      <protection locked="0"/>
    </xf>
    <xf numFmtId="1" fontId="10" fillId="3" borderId="65" xfId="0" applyNumberFormat="1" applyFont="1" applyFill="1" applyBorder="1" applyAlignment="1" applyProtection="1">
      <alignment horizontal="center"/>
      <protection locked="0"/>
    </xf>
    <xf numFmtId="1" fontId="7" fillId="5" borderId="35" xfId="0" applyNumberFormat="1" applyFont="1" applyFill="1" applyBorder="1" applyAlignment="1" applyProtection="1">
      <alignment horizontal="center" vertical="center"/>
    </xf>
    <xf numFmtId="1" fontId="7" fillId="5" borderId="44" xfId="0" applyNumberFormat="1" applyFont="1" applyFill="1" applyBorder="1" applyAlignment="1" applyProtection="1">
      <alignment horizontal="center" vertical="center"/>
    </xf>
    <xf numFmtId="1" fontId="7" fillId="5" borderId="14" xfId="0" applyNumberFormat="1" applyFont="1" applyFill="1" applyBorder="1" applyAlignment="1" applyProtection="1">
      <alignment horizontal="center" vertical="center"/>
    </xf>
    <xf numFmtId="1" fontId="10" fillId="3" borderId="66" xfId="0" applyNumberFormat="1" applyFont="1" applyFill="1" applyBorder="1" applyAlignment="1" applyProtection="1">
      <alignment horizontal="center"/>
      <protection locked="0"/>
    </xf>
    <xf numFmtId="0" fontId="10" fillId="3" borderId="60" xfId="0" applyFont="1" applyFill="1" applyBorder="1" applyAlignment="1" applyProtection="1">
      <alignment horizontal="center" wrapText="1"/>
      <protection locked="0"/>
    </xf>
    <xf numFmtId="0" fontId="10" fillId="3" borderId="21" xfId="0" applyFont="1" applyFill="1" applyBorder="1" applyAlignment="1" applyProtection="1">
      <alignment horizontal="center" wrapText="1"/>
      <protection locked="0"/>
    </xf>
    <xf numFmtId="2" fontId="10" fillId="3" borderId="21" xfId="0" applyNumberFormat="1" applyFont="1" applyFill="1" applyBorder="1" applyAlignment="1" applyProtection="1">
      <alignment horizontal="center"/>
      <protection locked="0"/>
    </xf>
    <xf numFmtId="0" fontId="10" fillId="3" borderId="1" xfId="0" applyFont="1" applyFill="1" applyBorder="1" applyAlignment="1" applyProtection="1">
      <alignment horizontal="center" wrapText="1"/>
      <protection locked="0"/>
    </xf>
    <xf numFmtId="0" fontId="10" fillId="3" borderId="3" xfId="0" applyFont="1" applyFill="1" applyBorder="1" applyAlignment="1" applyProtection="1">
      <alignment horizontal="center" wrapText="1"/>
      <protection locked="0"/>
    </xf>
    <xf numFmtId="2" fontId="10" fillId="3" borderId="3" xfId="0" applyNumberFormat="1" applyFont="1" applyFill="1" applyBorder="1" applyAlignment="1" applyProtection="1">
      <alignment horizontal="center"/>
      <protection locked="0"/>
    </xf>
    <xf numFmtId="0" fontId="10" fillId="3" borderId="64" xfId="0" applyFont="1" applyFill="1" applyBorder="1" applyAlignment="1" applyProtection="1">
      <alignment horizontal="center" wrapText="1"/>
      <protection locked="0"/>
    </xf>
    <xf numFmtId="0" fontId="10" fillId="3" borderId="65" xfId="0" applyFont="1" applyFill="1" applyBorder="1" applyAlignment="1" applyProtection="1">
      <alignment horizontal="center" wrapText="1"/>
      <protection locked="0"/>
    </xf>
    <xf numFmtId="2" fontId="10" fillId="3" borderId="66" xfId="0" applyNumberFormat="1" applyFont="1" applyFill="1" applyBorder="1" applyAlignment="1" applyProtection="1">
      <alignment horizontal="center"/>
      <protection locked="0"/>
    </xf>
    <xf numFmtId="2" fontId="10" fillId="3" borderId="67" xfId="0" applyNumberFormat="1" applyFont="1" applyFill="1" applyBorder="1" applyAlignment="1" applyProtection="1">
      <alignment horizontal="center"/>
      <protection locked="0"/>
    </xf>
    <xf numFmtId="2" fontId="10" fillId="3" borderId="65" xfId="0" applyNumberFormat="1" applyFont="1" applyFill="1" applyBorder="1" applyAlignment="1" applyProtection="1">
      <alignment horizontal="center"/>
      <protection locked="0"/>
    </xf>
    <xf numFmtId="0" fontId="7" fillId="3" borderId="64" xfId="0" applyFont="1" applyFill="1" applyBorder="1" applyAlignment="1" applyProtection="1">
      <alignment horizontal="center" wrapText="1"/>
      <protection locked="0"/>
    </xf>
    <xf numFmtId="2" fontId="7" fillId="3" borderId="66" xfId="0" applyNumberFormat="1" applyFont="1" applyFill="1" applyBorder="1" applyAlignment="1" applyProtection="1">
      <alignment horizontal="center"/>
      <protection locked="0"/>
    </xf>
    <xf numFmtId="0" fontId="7" fillId="5" borderId="17" xfId="0" applyFont="1" applyFill="1" applyBorder="1" applyAlignment="1" applyProtection="1">
      <alignment horizontal="center" vertical="center"/>
    </xf>
    <xf numFmtId="0" fontId="0" fillId="0" borderId="14" xfId="0" applyBorder="1" applyAlignment="1">
      <alignment horizontal="center" vertical="center"/>
    </xf>
    <xf numFmtId="44" fontId="7" fillId="3" borderId="35" xfId="0" applyNumberFormat="1" applyFont="1" applyFill="1" applyBorder="1" applyAlignment="1" applyProtection="1">
      <alignment horizontal="center" vertical="center" wrapText="1"/>
      <protection locked="0"/>
    </xf>
    <xf numFmtId="44" fontId="7" fillId="3" borderId="44" xfId="0" applyNumberFormat="1" applyFont="1" applyFill="1" applyBorder="1" applyAlignment="1" applyProtection="1">
      <alignment horizontal="center" vertical="center" wrapText="1"/>
      <protection locked="0"/>
    </xf>
    <xf numFmtId="44" fontId="7" fillId="3" borderId="14" xfId="0" applyNumberFormat="1" applyFont="1" applyFill="1" applyBorder="1" applyAlignment="1" applyProtection="1">
      <alignment horizontal="center" vertical="center" wrapText="1"/>
      <protection locked="0"/>
    </xf>
    <xf numFmtId="0" fontId="7" fillId="3" borderId="43" xfId="0" applyFont="1" applyFill="1" applyBorder="1" applyAlignment="1" applyProtection="1">
      <alignment horizontal="center" vertical="center" wrapText="1"/>
      <protection locked="0"/>
    </xf>
    <xf numFmtId="0" fontId="7" fillId="3" borderId="46" xfId="0" applyFont="1" applyFill="1" applyBorder="1" applyAlignment="1" applyProtection="1">
      <alignment horizontal="center" vertical="center" wrapText="1"/>
      <protection locked="0"/>
    </xf>
    <xf numFmtId="44" fontId="7" fillId="3" borderId="36" xfId="0" applyNumberFormat="1" applyFont="1" applyFill="1" applyBorder="1" applyAlignment="1" applyProtection="1">
      <alignment horizontal="center" vertical="center" wrapText="1"/>
      <protection locked="0"/>
    </xf>
    <xf numFmtId="44" fontId="7" fillId="3" borderId="46" xfId="0" applyNumberFormat="1" applyFont="1" applyFill="1" applyBorder="1" applyAlignment="1" applyProtection="1">
      <alignment horizontal="center" vertical="center" wrapText="1"/>
      <protection locked="0"/>
    </xf>
    <xf numFmtId="44" fontId="7" fillId="7" borderId="36" xfId="0" applyNumberFormat="1" applyFont="1" applyFill="1" applyBorder="1" applyAlignment="1">
      <alignment horizontal="center" vertical="center" wrapText="1"/>
    </xf>
    <xf numFmtId="44" fontId="7" fillId="7" borderId="46" xfId="0" applyNumberFormat="1" applyFont="1" applyFill="1" applyBorder="1" applyAlignment="1">
      <alignment horizontal="center" vertical="center" wrapText="1"/>
    </xf>
    <xf numFmtId="44" fontId="7" fillId="3" borderId="42" xfId="0" applyNumberFormat="1" applyFont="1" applyFill="1" applyBorder="1" applyAlignment="1" applyProtection="1">
      <alignment horizontal="center" vertical="center" wrapText="1"/>
      <protection locked="0"/>
    </xf>
    <xf numFmtId="0" fontId="7" fillId="3" borderId="17" xfId="0" applyFont="1" applyFill="1" applyBorder="1" applyAlignment="1" applyProtection="1">
      <alignment horizontal="center" vertical="center" wrapText="1"/>
      <protection locked="0"/>
    </xf>
    <xf numFmtId="0" fontId="7" fillId="3" borderId="14" xfId="0" applyFont="1" applyFill="1" applyBorder="1" applyAlignment="1" applyProtection="1">
      <alignment horizontal="center" vertical="center" wrapText="1"/>
      <protection locked="0"/>
    </xf>
    <xf numFmtId="44" fontId="7" fillId="7" borderId="35" xfId="0" applyNumberFormat="1" applyFont="1" applyFill="1" applyBorder="1" applyAlignment="1">
      <alignment horizontal="center" vertical="center" wrapText="1"/>
    </xf>
    <xf numFmtId="44" fontId="7" fillId="7" borderId="14" xfId="0" applyNumberFormat="1" applyFont="1" applyFill="1" applyBorder="1" applyAlignment="1">
      <alignment horizontal="center" vertical="center" wrapText="1"/>
    </xf>
    <xf numFmtId="44" fontId="7" fillId="12" borderId="37" xfId="0" applyNumberFormat="1" applyFont="1" applyFill="1" applyBorder="1" applyAlignment="1">
      <alignment horizontal="center" vertical="center"/>
    </xf>
    <xf numFmtId="44" fontId="7" fillId="12" borderId="30" xfId="0" applyNumberFormat="1" applyFont="1" applyFill="1" applyBorder="1" applyAlignment="1">
      <alignment horizontal="center" vertical="center"/>
    </xf>
    <xf numFmtId="0" fontId="7" fillId="5" borderId="3" xfId="0" applyFont="1" applyFill="1" applyBorder="1" applyAlignment="1">
      <alignment horizontal="center" vertical="center"/>
    </xf>
    <xf numFmtId="0" fontId="7" fillId="5" borderId="5"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9" fillId="13" borderId="16" xfId="10" applyFont="1" applyFill="1" applyBorder="1" applyAlignment="1">
      <alignment horizontal="center" vertical="center" wrapText="1"/>
    </xf>
    <xf numFmtId="0" fontId="9" fillId="13" borderId="4" xfId="10" applyFont="1" applyFill="1" applyBorder="1" applyAlignment="1">
      <alignment horizontal="center" vertical="center" wrapText="1"/>
    </xf>
    <xf numFmtId="0" fontId="9" fillId="13" borderId="18" xfId="10" applyFont="1" applyFill="1" applyBorder="1" applyAlignment="1">
      <alignment horizontal="center" vertical="center" wrapText="1"/>
    </xf>
    <xf numFmtId="0" fontId="7" fillId="7" borderId="17" xfId="0" applyFont="1" applyFill="1" applyBorder="1" applyAlignment="1">
      <alignment horizontal="center" vertical="center"/>
    </xf>
    <xf numFmtId="0" fontId="7" fillId="7" borderId="44" xfId="0" applyFont="1" applyFill="1" applyBorder="1" applyAlignment="1">
      <alignment horizontal="center" vertical="center"/>
    </xf>
    <xf numFmtId="0" fontId="7" fillId="7" borderId="39" xfId="0" applyFont="1" applyFill="1" applyBorder="1" applyAlignment="1">
      <alignment horizontal="center" vertical="center"/>
    </xf>
    <xf numFmtId="0" fontId="7" fillId="5" borderId="1" xfId="0" applyFont="1" applyFill="1" applyBorder="1" applyAlignment="1">
      <alignment horizontal="center" vertical="center"/>
    </xf>
    <xf numFmtId="0" fontId="7" fillId="5" borderId="40"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16" fillId="5" borderId="25" xfId="0" applyFont="1" applyFill="1" applyBorder="1" applyAlignment="1">
      <alignment horizontal="center" vertical="center"/>
    </xf>
    <xf numFmtId="0" fontId="16" fillId="5" borderId="26" xfId="0" applyFont="1" applyFill="1" applyBorder="1" applyAlignment="1">
      <alignment horizontal="center" vertical="center"/>
    </xf>
    <xf numFmtId="0" fontId="16" fillId="5" borderId="27" xfId="0" applyFont="1" applyFill="1" applyBorder="1" applyAlignment="1">
      <alignment horizontal="center" vertical="center"/>
    </xf>
    <xf numFmtId="0" fontId="16" fillId="5" borderId="12" xfId="0" applyFont="1" applyFill="1" applyBorder="1" applyAlignment="1">
      <alignment horizontal="center" vertical="center"/>
    </xf>
    <xf numFmtId="0" fontId="16" fillId="5" borderId="7" xfId="0" applyFont="1" applyFill="1" applyBorder="1" applyAlignment="1">
      <alignment horizontal="center" vertical="center"/>
    </xf>
    <xf numFmtId="0" fontId="16" fillId="5" borderId="8" xfId="0" applyFont="1" applyFill="1" applyBorder="1" applyAlignment="1">
      <alignment horizontal="center" vertical="center"/>
    </xf>
    <xf numFmtId="0" fontId="15" fillId="4" borderId="48" xfId="10" applyFont="1" applyFill="1" applyBorder="1" applyAlignment="1">
      <alignment horizontal="center" vertical="center" wrapText="1"/>
    </xf>
    <xf numFmtId="0" fontId="15" fillId="4" borderId="47" xfId="10" applyFont="1" applyFill="1" applyBorder="1" applyAlignment="1">
      <alignment horizontal="center" vertical="center" wrapText="1"/>
    </xf>
    <xf numFmtId="0" fontId="15" fillId="4" borderId="49" xfId="10" applyFont="1" applyFill="1" applyBorder="1" applyAlignment="1">
      <alignment horizontal="center" vertical="center" wrapText="1"/>
    </xf>
    <xf numFmtId="0" fontId="15" fillId="4" borderId="38" xfId="10" applyFont="1" applyFill="1" applyBorder="1" applyAlignment="1">
      <alignment horizontal="center" vertical="center" wrapText="1"/>
    </xf>
    <xf numFmtId="0" fontId="15" fillId="4" borderId="24" xfId="0" applyFont="1" applyFill="1" applyBorder="1" applyAlignment="1">
      <alignment horizontal="center" vertical="center"/>
    </xf>
    <xf numFmtId="0" fontId="15" fillId="4" borderId="38" xfId="0" applyFont="1" applyFill="1" applyBorder="1" applyAlignment="1">
      <alignment horizontal="center" vertical="center"/>
    </xf>
    <xf numFmtId="0" fontId="15" fillId="4" borderId="28" xfId="0" applyFont="1" applyFill="1" applyBorder="1" applyAlignment="1">
      <alignment horizontal="center" vertical="center"/>
    </xf>
    <xf numFmtId="0" fontId="8" fillId="4" borderId="17" xfId="10" applyFont="1" applyFill="1" applyBorder="1" applyAlignment="1">
      <alignment horizontal="center" vertical="center" wrapText="1"/>
    </xf>
    <xf numFmtId="0" fontId="8" fillId="4" borderId="44" xfId="10" applyFont="1" applyFill="1" applyBorder="1" applyAlignment="1">
      <alignment horizontal="center" vertical="center" wrapText="1"/>
    </xf>
    <xf numFmtId="0" fontId="8" fillId="4" borderId="14" xfId="10" applyFont="1" applyFill="1" applyBorder="1" applyAlignment="1">
      <alignment horizontal="center" vertical="center" wrapText="1"/>
    </xf>
    <xf numFmtId="0" fontId="8" fillId="4" borderId="35" xfId="10" applyFont="1" applyFill="1" applyBorder="1" applyAlignment="1">
      <alignment horizontal="center" vertical="center" wrapText="1"/>
    </xf>
    <xf numFmtId="0" fontId="8" fillId="4" borderId="3" xfId="10" applyFont="1" applyFill="1" applyBorder="1" applyAlignment="1">
      <alignment horizontal="center" vertical="center" wrapText="1"/>
    </xf>
    <xf numFmtId="0" fontId="8" fillId="4" borderId="3"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5" xfId="0" applyFont="1" applyFill="1" applyBorder="1" applyAlignment="1">
      <alignment horizontal="center" vertical="center"/>
    </xf>
    <xf numFmtId="0" fontId="7" fillId="5" borderId="40" xfId="0" applyNumberFormat="1" applyFont="1" applyFill="1" applyBorder="1" applyAlignment="1">
      <alignment horizontal="center" vertical="center" wrapText="1"/>
    </xf>
    <xf numFmtId="0" fontId="7" fillId="5" borderId="23" xfId="0" applyNumberFormat="1" applyFont="1" applyFill="1" applyBorder="1" applyAlignment="1">
      <alignment horizontal="center" vertical="center" wrapText="1"/>
    </xf>
    <xf numFmtId="0" fontId="9" fillId="13" borderId="17" xfId="0" applyFont="1" applyFill="1" applyBorder="1" applyAlignment="1">
      <alignment horizontal="center" vertical="center"/>
    </xf>
    <xf numFmtId="0" fontId="9" fillId="13" borderId="44" xfId="0" applyFont="1" applyFill="1" applyBorder="1" applyAlignment="1">
      <alignment horizontal="center" vertical="center"/>
    </xf>
    <xf numFmtId="0" fontId="9" fillId="13" borderId="14" xfId="0" applyFont="1" applyFill="1" applyBorder="1" applyAlignment="1">
      <alignment horizontal="center" vertical="center"/>
    </xf>
    <xf numFmtId="0" fontId="7" fillId="3" borderId="60" xfId="0" applyFont="1" applyFill="1" applyBorder="1" applyAlignment="1" applyProtection="1">
      <alignment horizontal="center" vertical="center" wrapText="1"/>
      <protection locked="0"/>
    </xf>
    <xf numFmtId="0" fontId="7" fillId="3" borderId="21" xfId="0" applyFont="1" applyFill="1" applyBorder="1" applyAlignment="1" applyProtection="1">
      <alignment horizontal="center" vertical="center" wrapText="1"/>
      <protection locked="0"/>
    </xf>
    <xf numFmtId="2" fontId="7" fillId="3" borderId="21" xfId="0" applyNumberFormat="1"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2" fontId="7" fillId="3" borderId="3" xfId="0" applyNumberFormat="1" applyFont="1" applyFill="1" applyBorder="1" applyAlignment="1" applyProtection="1">
      <alignment horizontal="center" vertical="center" wrapText="1"/>
      <protection locked="0"/>
    </xf>
    <xf numFmtId="0" fontId="7" fillId="5" borderId="1" xfId="0" applyFont="1" applyFill="1" applyBorder="1" applyAlignment="1">
      <alignment horizontal="center" vertical="center" wrapText="1"/>
    </xf>
    <xf numFmtId="0" fontId="8" fillId="5" borderId="3" xfId="0" applyFont="1" applyFill="1" applyBorder="1" applyAlignment="1">
      <alignment horizontal="center" vertical="center"/>
    </xf>
    <xf numFmtId="44" fontId="7" fillId="5" borderId="3" xfId="18" applyFont="1" applyFill="1" applyBorder="1" applyAlignment="1" applyProtection="1">
      <alignment horizontal="center" vertical="center" wrapText="1"/>
    </xf>
    <xf numFmtId="0" fontId="7" fillId="5" borderId="40" xfId="18" applyNumberFormat="1" applyFont="1" applyFill="1" applyBorder="1" applyAlignment="1" applyProtection="1">
      <alignment horizontal="center" vertical="center" wrapText="1"/>
    </xf>
    <xf numFmtId="0" fontId="7" fillId="5" borderId="23" xfId="18" applyNumberFormat="1" applyFont="1" applyFill="1" applyBorder="1" applyAlignment="1" applyProtection="1">
      <alignment horizontal="center" vertical="center" wrapText="1"/>
    </xf>
    <xf numFmtId="0" fontId="7" fillId="5" borderId="3" xfId="0" applyNumberFormat="1" applyFont="1" applyFill="1" applyBorder="1" applyAlignment="1">
      <alignment horizontal="center" vertical="center" wrapText="1"/>
    </xf>
    <xf numFmtId="0" fontId="16" fillId="0" borderId="32" xfId="0" applyFont="1" applyBorder="1" applyAlignment="1">
      <alignment horizontal="center"/>
    </xf>
    <xf numFmtId="0" fontId="16" fillId="0" borderId="33" xfId="0" applyFont="1" applyBorder="1" applyAlignment="1">
      <alignment horizontal="center"/>
    </xf>
    <xf numFmtId="0" fontId="16" fillId="0" borderId="34" xfId="0" applyFont="1" applyBorder="1" applyAlignment="1">
      <alignment horizontal="center"/>
    </xf>
    <xf numFmtId="0" fontId="9" fillId="13" borderId="29" xfId="0" applyFont="1" applyFill="1" applyBorder="1" applyAlignment="1">
      <alignment horizontal="center" vertical="center"/>
    </xf>
    <xf numFmtId="0" fontId="9" fillId="13" borderId="23" xfId="0" applyFont="1" applyFill="1" applyBorder="1" applyAlignment="1">
      <alignment horizontal="center" vertical="center"/>
    </xf>
    <xf numFmtId="0" fontId="9" fillId="13" borderId="1" xfId="0" applyFont="1" applyFill="1" applyBorder="1" applyAlignment="1">
      <alignment horizontal="center" vertical="center"/>
    </xf>
    <xf numFmtId="0" fontId="9" fillId="13" borderId="3" xfId="0" applyFont="1" applyFill="1" applyBorder="1" applyAlignment="1">
      <alignment horizontal="center" vertical="center"/>
    </xf>
    <xf numFmtId="0" fontId="8" fillId="12" borderId="56" xfId="0" applyFont="1" applyFill="1" applyBorder="1" applyAlignment="1">
      <alignment horizontal="center" vertical="center" wrapText="1"/>
    </xf>
    <xf numFmtId="0" fontId="8" fillId="12" borderId="23" xfId="0" applyFont="1" applyFill="1" applyBorder="1" applyAlignment="1">
      <alignment horizontal="center" vertical="center" wrapText="1"/>
    </xf>
    <xf numFmtId="44" fontId="0" fillId="12" borderId="51" xfId="0" applyNumberFormat="1" applyFill="1" applyBorder="1" applyAlignment="1">
      <alignment horizontal="center" vertical="center"/>
    </xf>
    <xf numFmtId="44" fontId="0" fillId="12" borderId="30" xfId="0" applyNumberFormat="1" applyFill="1" applyBorder="1" applyAlignment="1">
      <alignment horizontal="center" vertical="center"/>
    </xf>
    <xf numFmtId="0" fontId="9" fillId="4" borderId="35" xfId="0" applyNumberFormat="1" applyFont="1" applyFill="1" applyBorder="1" applyAlignment="1" applyProtection="1">
      <alignment horizontal="center" vertical="center"/>
    </xf>
    <xf numFmtId="0" fontId="9" fillId="4" borderId="44" xfId="0" applyNumberFormat="1" applyFont="1" applyFill="1" applyBorder="1" applyAlignment="1" applyProtection="1">
      <alignment horizontal="center" vertical="center"/>
    </xf>
    <xf numFmtId="0" fontId="8" fillId="0" borderId="44" xfId="0" applyFont="1" applyBorder="1" applyAlignment="1">
      <alignment horizontal="center" vertical="center"/>
    </xf>
    <xf numFmtId="0" fontId="8" fillId="0" borderId="14" xfId="0" applyFont="1" applyBorder="1" applyAlignment="1">
      <alignment horizontal="center" vertical="center"/>
    </xf>
    <xf numFmtId="0" fontId="15" fillId="4" borderId="35" xfId="0" applyFont="1" applyFill="1" applyBorder="1" applyAlignment="1" applyProtection="1">
      <alignment horizontal="center" vertical="center"/>
    </xf>
    <xf numFmtId="0" fontId="15" fillId="4" borderId="44" xfId="0" applyFont="1" applyFill="1" applyBorder="1" applyAlignment="1" applyProtection="1">
      <alignment horizontal="center" vertical="center"/>
    </xf>
    <xf numFmtId="0" fontId="0" fillId="0" borderId="44" xfId="0" applyBorder="1" applyAlignment="1">
      <alignment horizontal="center" vertical="center"/>
    </xf>
    <xf numFmtId="0" fontId="8" fillId="8" borderId="35" xfId="10" applyFont="1" applyFill="1" applyBorder="1" applyAlignment="1" applyProtection="1">
      <alignment horizontal="center" vertical="center" wrapText="1"/>
    </xf>
    <xf numFmtId="0" fontId="8" fillId="8" borderId="44" xfId="10" applyFont="1" applyFill="1" applyBorder="1" applyAlignment="1" applyProtection="1">
      <alignment horizontal="center" vertical="center" wrapText="1"/>
    </xf>
    <xf numFmtId="0" fontId="0" fillId="0" borderId="44" xfId="0" applyBorder="1" applyAlignment="1">
      <alignment horizontal="center" vertical="center" wrapText="1"/>
    </xf>
    <xf numFmtId="0" fontId="0" fillId="0" borderId="14" xfId="0" applyBorder="1" applyAlignment="1">
      <alignment horizontal="center" vertical="center" wrapText="1"/>
    </xf>
    <xf numFmtId="0" fontId="0" fillId="8" borderId="35" xfId="0" applyNumberFormat="1" applyFill="1" applyBorder="1" applyAlignment="1">
      <alignment horizontal="center"/>
    </xf>
    <xf numFmtId="0" fontId="0" fillId="8" borderId="14" xfId="0" applyNumberFormat="1" applyFill="1" applyBorder="1" applyAlignment="1">
      <alignment horizontal="center"/>
    </xf>
    <xf numFmtId="0" fontId="15" fillId="4" borderId="17" xfId="10" applyFont="1" applyFill="1" applyBorder="1" applyAlignment="1" applyProtection="1">
      <alignment horizontal="center" vertical="center" wrapText="1"/>
    </xf>
    <xf numFmtId="0" fontId="15" fillId="4" borderId="14" xfId="10" applyFont="1" applyFill="1" applyBorder="1" applyAlignment="1" applyProtection="1">
      <alignment horizontal="center" vertical="center" wrapText="1"/>
    </xf>
    <xf numFmtId="0" fontId="8" fillId="8" borderId="17" xfId="10" applyFont="1" applyFill="1" applyBorder="1" applyAlignment="1" applyProtection="1">
      <alignment horizontal="center" vertical="center" wrapText="1"/>
    </xf>
    <xf numFmtId="0" fontId="8" fillId="8" borderId="14" xfId="10" applyFont="1" applyFill="1" applyBorder="1" applyAlignment="1" applyProtection="1">
      <alignment horizontal="center" vertical="center" wrapText="1"/>
    </xf>
    <xf numFmtId="0" fontId="9" fillId="4" borderId="17" xfId="0" applyNumberFormat="1" applyFont="1" applyFill="1" applyBorder="1" applyAlignment="1" applyProtection="1">
      <alignment horizontal="center" vertical="center"/>
    </xf>
    <xf numFmtId="0" fontId="9" fillId="4" borderId="14" xfId="0" applyNumberFormat="1" applyFont="1" applyFill="1" applyBorder="1" applyAlignment="1" applyProtection="1">
      <alignment horizontal="center" vertical="center"/>
    </xf>
    <xf numFmtId="0" fontId="7" fillId="0" borderId="35" xfId="0" applyFont="1" applyBorder="1" applyAlignment="1">
      <alignment horizontal="center" vertical="center" wrapText="1"/>
    </xf>
    <xf numFmtId="0" fontId="7" fillId="0" borderId="14" xfId="0" applyFont="1" applyBorder="1" applyAlignment="1">
      <alignment horizontal="center" vertical="center" wrapText="1"/>
    </xf>
    <xf numFmtId="0" fontId="0" fillId="8" borderId="36" xfId="0" applyNumberFormat="1" applyFill="1" applyBorder="1" applyAlignment="1">
      <alignment horizontal="center"/>
    </xf>
    <xf numFmtId="0" fontId="0" fillId="8" borderId="46" xfId="0" applyNumberFormat="1" applyFill="1" applyBorder="1" applyAlignment="1">
      <alignment horizontal="center"/>
    </xf>
    <xf numFmtId="0" fontId="9" fillId="13" borderId="24" xfId="0" applyFont="1" applyFill="1" applyBorder="1" applyAlignment="1">
      <alignment horizontal="center" vertical="center"/>
    </xf>
    <xf numFmtId="0" fontId="8" fillId="12" borderId="50" xfId="0" applyFont="1" applyFill="1" applyBorder="1" applyAlignment="1">
      <alignment horizontal="center" vertical="center" wrapText="1"/>
    </xf>
    <xf numFmtId="44" fontId="8" fillId="12" borderId="51" xfId="0" applyNumberFormat="1" applyFont="1" applyFill="1" applyBorder="1" applyAlignment="1">
      <alignment horizontal="center" vertical="center" wrapText="1"/>
    </xf>
    <xf numFmtId="44" fontId="8" fillId="12" borderId="30" xfId="0" applyNumberFormat="1" applyFont="1" applyFill="1" applyBorder="1" applyAlignment="1">
      <alignment horizontal="center" vertical="center" wrapText="1"/>
    </xf>
    <xf numFmtId="0" fontId="9" fillId="13" borderId="63" xfId="0" applyFont="1" applyFill="1" applyBorder="1" applyAlignment="1">
      <alignment horizontal="center" vertical="center"/>
    </xf>
    <xf numFmtId="0" fontId="9" fillId="13" borderId="40" xfId="0" applyFont="1" applyFill="1" applyBorder="1" applyAlignment="1">
      <alignment horizontal="center" vertical="center"/>
    </xf>
    <xf numFmtId="0" fontId="0" fillId="8" borderId="35" xfId="0" applyFill="1" applyBorder="1" applyAlignment="1">
      <alignment horizontal="center"/>
    </xf>
    <xf numFmtId="0" fontId="0" fillId="8" borderId="14" xfId="0" applyFill="1" applyBorder="1" applyAlignment="1">
      <alignment horizontal="center"/>
    </xf>
    <xf numFmtId="0" fontId="0" fillId="8" borderId="36" xfId="0" applyFill="1" applyBorder="1" applyAlignment="1">
      <alignment horizontal="center"/>
    </xf>
    <xf numFmtId="0" fontId="0" fillId="8" borderId="46" xfId="0" applyFill="1" applyBorder="1" applyAlignment="1">
      <alignment horizontal="center"/>
    </xf>
    <xf numFmtId="0" fontId="7" fillId="3" borderId="44" xfId="0" applyFont="1" applyFill="1" applyBorder="1" applyAlignment="1" applyProtection="1">
      <alignment horizontal="center" vertical="center" wrapText="1"/>
      <protection locked="0"/>
    </xf>
    <xf numFmtId="0" fontId="7" fillId="3" borderId="5"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wrapText="1"/>
      <protection locked="0"/>
    </xf>
    <xf numFmtId="0" fontId="7" fillId="3" borderId="13" xfId="0" applyFont="1" applyFill="1" applyBorder="1" applyAlignment="1" applyProtection="1">
      <alignment horizontal="center" vertical="center" wrapText="1"/>
      <protection locked="0"/>
    </xf>
    <xf numFmtId="0" fontId="7" fillId="3" borderId="35" xfId="0" applyNumberFormat="1" applyFont="1" applyFill="1" applyBorder="1" applyAlignment="1" applyProtection="1">
      <alignment horizontal="center" vertical="center" wrapText="1"/>
      <protection locked="0"/>
    </xf>
    <xf numFmtId="0" fontId="7" fillId="3" borderId="44" xfId="0" applyNumberFormat="1" applyFont="1" applyFill="1" applyBorder="1" applyAlignment="1" applyProtection="1">
      <alignment horizontal="center" vertical="center" wrapText="1"/>
      <protection locked="0"/>
    </xf>
    <xf numFmtId="0" fontId="7" fillId="3" borderId="14" xfId="0" applyNumberFormat="1" applyFont="1" applyFill="1" applyBorder="1" applyAlignment="1" applyProtection="1">
      <alignment horizontal="center" vertical="center" wrapText="1"/>
      <protection locked="0"/>
    </xf>
    <xf numFmtId="0" fontId="7" fillId="3" borderId="42" xfId="0" applyFont="1" applyFill="1" applyBorder="1" applyAlignment="1" applyProtection="1">
      <alignment horizontal="center" vertical="center" wrapText="1"/>
      <protection locked="0"/>
    </xf>
    <xf numFmtId="0" fontId="7" fillId="3" borderId="36" xfId="0" applyFont="1" applyFill="1" applyBorder="1" applyAlignment="1" applyProtection="1">
      <alignment horizontal="center" vertical="center" wrapText="1"/>
      <protection locked="0"/>
    </xf>
    <xf numFmtId="0" fontId="7" fillId="3" borderId="36" xfId="0" applyNumberFormat="1" applyFont="1" applyFill="1" applyBorder="1" applyAlignment="1" applyProtection="1">
      <alignment horizontal="center" vertical="center" wrapText="1"/>
      <protection locked="0"/>
    </xf>
    <xf numFmtId="0" fontId="7" fillId="3" borderId="42" xfId="0" applyNumberFormat="1" applyFont="1" applyFill="1" applyBorder="1" applyAlignment="1" applyProtection="1">
      <alignment horizontal="center" vertical="center" wrapText="1"/>
      <protection locked="0"/>
    </xf>
    <xf numFmtId="0" fontId="7" fillId="3" borderId="46" xfId="0" applyNumberFormat="1" applyFont="1" applyFill="1" applyBorder="1" applyAlignment="1" applyProtection="1">
      <alignment horizontal="center" vertical="center" wrapText="1"/>
      <protection locked="0"/>
    </xf>
    <xf numFmtId="0" fontId="7" fillId="5" borderId="16" xfId="0" applyFont="1" applyFill="1" applyBorder="1" applyAlignment="1">
      <alignment horizontal="center" vertical="center" wrapText="1"/>
    </xf>
    <xf numFmtId="0" fontId="7" fillId="5" borderId="35" xfId="18" applyNumberFormat="1" applyFont="1" applyFill="1" applyBorder="1" applyAlignment="1" applyProtection="1">
      <alignment horizontal="center" vertical="center" wrapText="1"/>
    </xf>
    <xf numFmtId="0" fontId="7" fillId="5" borderId="44" xfId="18" applyNumberFormat="1" applyFont="1" applyFill="1" applyBorder="1" applyAlignment="1" applyProtection="1">
      <alignment horizontal="center" vertical="center" wrapText="1"/>
    </xf>
    <xf numFmtId="0" fontId="7" fillId="5" borderId="14" xfId="18" applyNumberFormat="1" applyFont="1" applyFill="1" applyBorder="1" applyAlignment="1" applyProtection="1">
      <alignment horizontal="center" vertical="center" wrapText="1"/>
    </xf>
    <xf numFmtId="0" fontId="15" fillId="4" borderId="47" xfId="0" applyFont="1" applyFill="1" applyBorder="1" applyAlignment="1">
      <alignment horizontal="center" vertical="center"/>
    </xf>
    <xf numFmtId="0" fontId="15" fillId="4" borderId="45" xfId="0" applyFont="1" applyFill="1" applyBorder="1" applyAlignment="1">
      <alignment horizontal="center" vertical="center"/>
    </xf>
    <xf numFmtId="0" fontId="8" fillId="4" borderId="44" xfId="0" applyFont="1" applyFill="1" applyBorder="1" applyAlignment="1">
      <alignment horizontal="center" vertical="center"/>
    </xf>
    <xf numFmtId="0" fontId="8" fillId="4" borderId="39" xfId="0" applyFont="1" applyFill="1" applyBorder="1" applyAlignment="1">
      <alignment horizontal="center" vertical="center"/>
    </xf>
    <xf numFmtId="1" fontId="8" fillId="7" borderId="80" xfId="0" applyNumberFormat="1" applyFont="1" applyFill="1" applyBorder="1" applyAlignment="1">
      <alignment horizontal="center" vertical="center" wrapText="1"/>
    </xf>
    <xf numFmtId="1" fontId="8" fillId="7" borderId="14" xfId="0" applyNumberFormat="1"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79" xfId="0" applyFont="1" applyFill="1" applyBorder="1" applyAlignment="1">
      <alignment horizontal="center" vertical="center" wrapText="1"/>
    </xf>
    <xf numFmtId="1" fontId="14" fillId="0" borderId="87" xfId="0" applyNumberFormat="1" applyFont="1" applyBorder="1" applyAlignment="1">
      <alignment horizontal="center" vertical="center" wrapText="1"/>
    </xf>
    <xf numFmtId="1" fontId="14" fillId="0" borderId="94" xfId="0" applyNumberFormat="1" applyFont="1" applyBorder="1" applyAlignment="1">
      <alignment horizontal="center" vertical="center" wrapText="1"/>
    </xf>
    <xf numFmtId="0" fontId="14" fillId="0" borderId="88" xfId="0" applyFont="1" applyBorder="1" applyAlignment="1">
      <alignment horizontal="center" vertical="center" wrapText="1"/>
    </xf>
    <xf numFmtId="0" fontId="14" fillId="0" borderId="109" xfId="0" applyFont="1" applyBorder="1" applyAlignment="1">
      <alignment horizontal="center" vertical="center" wrapText="1"/>
    </xf>
    <xf numFmtId="0" fontId="14" fillId="0" borderId="89" xfId="0" applyFont="1" applyBorder="1" applyAlignment="1">
      <alignment horizontal="center" vertical="center" wrapText="1"/>
    </xf>
    <xf numFmtId="0" fontId="8" fillId="7" borderId="86"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85" xfId="0" applyFont="1" applyFill="1" applyBorder="1" applyAlignment="1">
      <alignment horizontal="center" vertical="center" wrapText="1"/>
    </xf>
    <xf numFmtId="0" fontId="8" fillId="7" borderId="80"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8" fillId="7" borderId="80" xfId="0" applyNumberFormat="1" applyFont="1" applyFill="1" applyBorder="1" applyAlignment="1">
      <alignment horizontal="center" vertical="center" wrapText="1"/>
    </xf>
    <xf numFmtId="0" fontId="8" fillId="7" borderId="35"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79" xfId="0" applyFont="1" applyBorder="1" applyAlignment="1">
      <alignment horizontal="center" vertical="center" wrapText="1"/>
    </xf>
    <xf numFmtId="0" fontId="8" fillId="0" borderId="91" xfId="0" applyFont="1" applyBorder="1" applyAlignment="1">
      <alignment horizontal="center" vertical="center" wrapText="1"/>
    </xf>
    <xf numFmtId="166" fontId="8" fillId="0" borderId="3" xfId="0" applyNumberFormat="1" applyFont="1" applyBorder="1" applyAlignment="1">
      <alignment horizontal="center" vertical="center" wrapText="1"/>
    </xf>
    <xf numFmtId="0" fontId="8" fillId="10" borderId="80" xfId="0" applyFont="1" applyFill="1" applyBorder="1" applyAlignment="1">
      <alignment horizontal="center" vertical="center" wrapText="1"/>
    </xf>
    <xf numFmtId="0" fontId="8" fillId="10" borderId="3" xfId="0" applyFont="1" applyFill="1" applyBorder="1" applyAlignment="1">
      <alignment horizontal="center" vertical="center" wrapText="1"/>
    </xf>
    <xf numFmtId="0" fontId="8" fillId="10" borderId="79" xfId="0" applyFont="1" applyFill="1" applyBorder="1" applyAlignment="1">
      <alignment horizontal="center" vertical="center" wrapText="1"/>
    </xf>
    <xf numFmtId="1" fontId="8" fillId="0" borderId="40" xfId="0" applyNumberFormat="1" applyFont="1" applyBorder="1" applyAlignment="1">
      <alignment horizontal="center" vertical="center" wrapText="1"/>
    </xf>
    <xf numFmtId="1" fontId="8" fillId="0" borderId="31" xfId="0" applyNumberFormat="1" applyFont="1" applyBorder="1" applyAlignment="1">
      <alignment horizontal="center" vertical="center" wrapText="1"/>
    </xf>
    <xf numFmtId="1" fontId="0" fillId="7" borderId="95" xfId="0" applyNumberFormat="1" applyFill="1" applyBorder="1" applyAlignment="1">
      <alignment horizontal="center" vertical="center" wrapText="1"/>
    </xf>
    <xf numFmtId="1" fontId="0" fillId="7" borderId="96" xfId="0" applyNumberFormat="1" applyFill="1" applyBorder="1" applyAlignment="1">
      <alignment horizontal="center" vertical="center" wrapText="1"/>
    </xf>
    <xf numFmtId="1" fontId="0" fillId="7" borderId="100" xfId="0" applyNumberFormat="1" applyFill="1" applyBorder="1" applyAlignment="1">
      <alignment horizontal="center" vertical="center" wrapText="1"/>
    </xf>
    <xf numFmtId="1" fontId="0" fillId="7" borderId="50" xfId="0" applyNumberFormat="1" applyFill="1" applyBorder="1" applyAlignment="1">
      <alignment horizontal="center" vertical="center" wrapText="1"/>
    </xf>
    <xf numFmtId="1" fontId="0" fillId="7" borderId="56" xfId="0" applyNumberFormat="1" applyFill="1" applyBorder="1" applyAlignment="1">
      <alignment horizontal="center" vertical="center" wrapText="1"/>
    </xf>
    <xf numFmtId="1" fontId="0" fillId="7" borderId="101" xfId="0" applyNumberFormat="1" applyFill="1" applyBorder="1" applyAlignment="1">
      <alignment horizontal="center" vertical="center" wrapText="1"/>
    </xf>
    <xf numFmtId="0" fontId="0" fillId="8" borderId="50" xfId="0" applyFill="1" applyBorder="1" applyAlignment="1">
      <alignment horizontal="center" vertical="center" wrapText="1"/>
    </xf>
    <xf numFmtId="0" fontId="0" fillId="8" borderId="56" xfId="0" applyFill="1" applyBorder="1" applyAlignment="1">
      <alignment horizontal="center" vertical="center" wrapText="1"/>
    </xf>
    <xf numFmtId="0" fontId="0" fillId="8" borderId="101" xfId="0" applyFill="1" applyBorder="1" applyAlignment="1">
      <alignment horizontal="center" vertical="center" wrapText="1"/>
    </xf>
    <xf numFmtId="0" fontId="8" fillId="0" borderId="35"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46" xfId="0" applyFont="1" applyBorder="1" applyAlignment="1">
      <alignment horizontal="center" vertical="center" wrapText="1"/>
    </xf>
    <xf numFmtId="1" fontId="8" fillId="10" borderId="80" xfId="0" applyNumberFormat="1" applyFont="1" applyFill="1" applyBorder="1" applyAlignment="1">
      <alignment horizontal="center" vertical="center" wrapText="1"/>
    </xf>
    <xf numFmtId="1" fontId="8" fillId="10" borderId="14" xfId="0" applyNumberFormat="1" applyFont="1" applyFill="1" applyBorder="1" applyAlignment="1">
      <alignment horizontal="center" vertical="center" wrapText="1"/>
    </xf>
    <xf numFmtId="1" fontId="8" fillId="0" borderId="102" xfId="0" applyNumberFormat="1" applyFont="1" applyBorder="1" applyAlignment="1">
      <alignment horizontal="center" vertical="center" wrapText="1"/>
    </xf>
    <xf numFmtId="1" fontId="8" fillId="0" borderId="103" xfId="0" applyNumberFormat="1" applyFont="1" applyBorder="1" applyAlignment="1">
      <alignment horizontal="center" vertical="center" wrapText="1"/>
    </xf>
    <xf numFmtId="1" fontId="8" fillId="0" borderId="3" xfId="0" applyNumberFormat="1" applyFont="1" applyBorder="1" applyAlignment="1">
      <alignment horizontal="center" vertical="center" wrapText="1"/>
    </xf>
    <xf numFmtId="1" fontId="8" fillId="0" borderId="21" xfId="0" applyNumberFormat="1" applyFont="1" applyBorder="1" applyAlignment="1">
      <alignment horizontal="center" vertical="center" wrapText="1"/>
    </xf>
    <xf numFmtId="166" fontId="8" fillId="0" borderId="21" xfId="0" applyNumberFormat="1" applyFont="1" applyBorder="1" applyAlignment="1">
      <alignment horizontal="center" vertical="center" wrapText="1"/>
    </xf>
    <xf numFmtId="44" fontId="8" fillId="0" borderId="16" xfId="0" applyNumberFormat="1" applyFont="1" applyBorder="1" applyAlignment="1">
      <alignment horizontal="center" vertical="center" wrapText="1"/>
    </xf>
    <xf numFmtId="44" fontId="8" fillId="0" borderId="116" xfId="0" applyNumberFormat="1" applyFont="1" applyBorder="1" applyAlignment="1">
      <alignment horizontal="center" vertical="center" wrapText="1"/>
    </xf>
    <xf numFmtId="44" fontId="8" fillId="0" borderId="12" xfId="0" applyNumberFormat="1" applyFont="1" applyBorder="1" applyAlignment="1">
      <alignment horizontal="center" vertical="center" wrapText="1"/>
    </xf>
    <xf numFmtId="44" fontId="8" fillId="0" borderId="117" xfId="0" applyNumberFormat="1" applyFont="1" applyBorder="1" applyAlignment="1">
      <alignment horizontal="center" vertical="center" wrapText="1"/>
    </xf>
    <xf numFmtId="44" fontId="0" fillId="7" borderId="25" xfId="0" applyNumberFormat="1" applyFill="1" applyBorder="1" applyAlignment="1">
      <alignment horizontal="center" vertical="center" wrapText="1"/>
    </xf>
    <xf numFmtId="44" fontId="0" fillId="7" borderId="110" xfId="0" applyNumberFormat="1" applyFill="1" applyBorder="1" applyAlignment="1">
      <alignment horizontal="center" vertical="center" wrapText="1"/>
    </xf>
    <xf numFmtId="44" fontId="0" fillId="7" borderId="9" xfId="0" applyNumberFormat="1" applyFill="1" applyBorder="1" applyAlignment="1">
      <alignment horizontal="center" vertical="center" wrapText="1"/>
    </xf>
    <xf numFmtId="44" fontId="0" fillId="7" borderId="78" xfId="0" applyNumberFormat="1" applyFill="1" applyBorder="1" applyAlignment="1">
      <alignment horizontal="center" vertical="center" wrapText="1"/>
    </xf>
    <xf numFmtId="44" fontId="0" fillId="7" borderId="118" xfId="0" applyNumberFormat="1" applyFill="1" applyBorder="1" applyAlignment="1">
      <alignment horizontal="center" vertical="center" wrapText="1"/>
    </xf>
    <xf numFmtId="44" fontId="0" fillId="7" borderId="111" xfId="0" applyNumberFormat="1" applyFill="1" applyBorder="1" applyAlignment="1">
      <alignment horizontal="center" vertical="center" wrapText="1"/>
    </xf>
    <xf numFmtId="44" fontId="0" fillId="7" borderId="23" xfId="0" applyNumberFormat="1" applyFill="1" applyBorder="1" applyAlignment="1">
      <alignment horizontal="center" vertical="center" wrapText="1"/>
    </xf>
    <xf numFmtId="44" fontId="0" fillId="7" borderId="3" xfId="0" applyNumberFormat="1" applyFill="1" applyBorder="1" applyAlignment="1">
      <alignment horizontal="center" vertical="center" wrapText="1"/>
    </xf>
    <xf numFmtId="44" fontId="0" fillId="7" borderId="99" xfId="0" applyNumberFormat="1" applyFill="1" applyBorder="1" applyAlignment="1">
      <alignment horizontal="center" vertical="center" wrapText="1"/>
    </xf>
    <xf numFmtId="0" fontId="0" fillId="8" borderId="52" xfId="0" applyFill="1" applyBorder="1" applyAlignment="1">
      <alignment horizontal="center" vertical="center" wrapText="1"/>
    </xf>
    <xf numFmtId="0" fontId="0" fillId="8" borderId="75" xfId="0" applyFill="1" applyBorder="1" applyAlignment="1">
      <alignment horizontal="center" vertical="center" wrapText="1"/>
    </xf>
    <xf numFmtId="0" fontId="0" fillId="8" borderId="108" xfId="0" applyFill="1" applyBorder="1" applyAlignment="1">
      <alignment horizontal="center" vertical="center" wrapText="1"/>
    </xf>
    <xf numFmtId="0" fontId="8" fillId="10" borderId="113" xfId="0" applyFont="1" applyFill="1" applyBorder="1" applyAlignment="1">
      <alignment horizontal="center" vertical="center" wrapText="1"/>
    </xf>
    <xf numFmtId="0" fontId="8" fillId="10" borderId="44" xfId="0" applyFont="1" applyFill="1" applyBorder="1" applyAlignment="1">
      <alignment horizontal="center" vertical="center" wrapText="1"/>
    </xf>
    <xf numFmtId="0" fontId="8" fillId="10" borderId="14" xfId="0" applyFont="1" applyFill="1" applyBorder="1" applyAlignment="1">
      <alignment horizontal="center" vertical="center" wrapText="1"/>
    </xf>
    <xf numFmtId="44" fontId="8" fillId="0" borderId="80" xfId="0" applyNumberFormat="1" applyFont="1" applyBorder="1" applyAlignment="1">
      <alignment horizontal="center" vertical="center" wrapText="1"/>
    </xf>
    <xf numFmtId="44" fontId="8" fillId="0" borderId="90" xfId="0" applyNumberFormat="1" applyFont="1" applyBorder="1" applyAlignment="1">
      <alignment horizontal="center" vertical="center" wrapText="1"/>
    </xf>
    <xf numFmtId="44" fontId="8" fillId="0" borderId="40" xfId="0" applyNumberFormat="1" applyFont="1" applyBorder="1" applyAlignment="1">
      <alignment horizontal="center" vertical="center" wrapText="1"/>
    </xf>
    <xf numFmtId="44" fontId="8" fillId="0" borderId="31" xfId="0" applyNumberFormat="1" applyFont="1" applyBorder="1" applyAlignment="1">
      <alignment horizontal="center" vertical="center" wrapText="1"/>
    </xf>
    <xf numFmtId="44" fontId="8" fillId="0" borderId="3" xfId="0" applyNumberFormat="1" applyFont="1" applyBorder="1" applyAlignment="1">
      <alignment horizontal="center" vertical="center" wrapText="1"/>
    </xf>
    <xf numFmtId="44" fontId="8" fillId="0" borderId="21" xfId="0" applyNumberFormat="1" applyFont="1" applyBorder="1" applyAlignment="1">
      <alignment horizontal="center" vertical="center" wrapText="1"/>
    </xf>
    <xf numFmtId="44" fontId="8" fillId="0" borderId="35" xfId="0" applyNumberFormat="1" applyFont="1" applyBorder="1" applyAlignment="1">
      <alignment horizontal="center" vertical="center" wrapText="1"/>
    </xf>
    <xf numFmtId="44" fontId="8" fillId="0" borderId="36" xfId="0" applyNumberFormat="1" applyFont="1" applyBorder="1" applyAlignment="1">
      <alignment horizontal="center" vertical="center" wrapText="1"/>
    </xf>
    <xf numFmtId="44" fontId="0" fillId="7" borderId="86" xfId="0" applyNumberFormat="1" applyFill="1" applyBorder="1" applyAlignment="1">
      <alignment horizontal="center" vertical="center" wrapText="1"/>
    </xf>
    <xf numFmtId="44" fontId="0" fillId="7" borderId="80" xfId="0" applyNumberFormat="1" applyFill="1" applyBorder="1" applyAlignment="1">
      <alignment horizontal="center" vertical="center" wrapText="1"/>
    </xf>
    <xf numFmtId="44" fontId="0" fillId="7" borderId="97" xfId="0" applyNumberFormat="1" applyFill="1" applyBorder="1" applyAlignment="1">
      <alignment horizontal="center" vertical="center" wrapText="1"/>
    </xf>
    <xf numFmtId="0" fontId="0" fillId="8" borderId="95" xfId="0" applyFill="1" applyBorder="1" applyAlignment="1">
      <alignment horizontal="center" vertical="center" wrapText="1"/>
    </xf>
    <xf numFmtId="0" fontId="0" fillId="8" borderId="96" xfId="0" applyFill="1" applyBorder="1" applyAlignment="1">
      <alignment horizontal="center" vertical="center" wrapText="1"/>
    </xf>
    <xf numFmtId="0" fontId="0" fillId="8" borderId="100" xfId="0" applyFill="1" applyBorder="1" applyAlignment="1">
      <alignment horizontal="center" vertical="center" wrapText="1"/>
    </xf>
    <xf numFmtId="44" fontId="0" fillId="8" borderId="51" xfId="0" applyNumberFormat="1" applyFill="1" applyBorder="1" applyAlignment="1">
      <alignment horizontal="center" vertical="center" wrapText="1"/>
    </xf>
    <xf numFmtId="44" fontId="0" fillId="8" borderId="93" xfId="0" applyNumberFormat="1" applyFill="1" applyBorder="1" applyAlignment="1">
      <alignment horizontal="center" vertical="center" wrapText="1"/>
    </xf>
    <xf numFmtId="44" fontId="0" fillId="8" borderId="107" xfId="0" applyNumberFormat="1" applyFill="1" applyBorder="1" applyAlignment="1">
      <alignment horizontal="center" vertical="center" wrapText="1"/>
    </xf>
    <xf numFmtId="44" fontId="8" fillId="0" borderId="37" xfId="0" applyNumberFormat="1" applyFont="1" applyBorder="1" applyAlignment="1">
      <alignment horizontal="center" vertical="center" wrapText="1"/>
    </xf>
    <xf numFmtId="44" fontId="8" fillId="0" borderId="92"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8" fillId="0" borderId="69" xfId="0" applyFont="1" applyBorder="1" applyAlignment="1">
      <alignment horizontal="center" vertical="center" wrapText="1"/>
    </xf>
    <xf numFmtId="44" fontId="8" fillId="10" borderId="35" xfId="0" applyNumberFormat="1" applyFont="1" applyFill="1" applyBorder="1" applyAlignment="1">
      <alignment horizontal="center" vertical="center" wrapText="1"/>
    </xf>
    <xf numFmtId="44" fontId="8" fillId="10" borderId="44" xfId="0" applyNumberFormat="1" applyFont="1" applyFill="1" applyBorder="1" applyAlignment="1">
      <alignment horizontal="center" vertical="center" wrapText="1"/>
    </xf>
    <xf numFmtId="44" fontId="8" fillId="10" borderId="39" xfId="0" applyNumberFormat="1" applyFont="1" applyFill="1" applyBorder="1" applyAlignment="1">
      <alignment horizontal="center" vertical="center" wrapText="1"/>
    </xf>
    <xf numFmtId="44" fontId="0" fillId="7" borderId="6" xfId="0" applyNumberFormat="1" applyFill="1" applyBorder="1" applyAlignment="1">
      <alignment horizontal="center" vertical="center" wrapText="1"/>
    </xf>
    <xf numFmtId="44" fontId="0" fillId="7" borderId="35" xfId="0" applyNumberFormat="1" applyFill="1" applyBorder="1" applyAlignment="1">
      <alignment horizontal="center" vertical="center" wrapText="1"/>
    </xf>
    <xf numFmtId="44" fontId="0" fillId="7" borderId="114" xfId="0" applyNumberFormat="1" applyFill="1" applyBorder="1" applyAlignment="1">
      <alignment horizontal="center" vertical="center" wrapText="1"/>
    </xf>
    <xf numFmtId="0" fontId="0" fillId="8" borderId="104" xfId="0" applyFill="1" applyBorder="1" applyAlignment="1">
      <alignment horizontal="center" vertical="center" wrapText="1"/>
    </xf>
    <xf numFmtId="0" fontId="0" fillId="8" borderId="105" xfId="0" applyFill="1" applyBorder="1" applyAlignment="1">
      <alignment horizontal="center" vertical="center" wrapText="1"/>
    </xf>
    <xf numFmtId="0" fontId="0" fillId="8" borderId="106" xfId="0" applyFill="1" applyBorder="1" applyAlignment="1">
      <alignment horizontal="center" vertical="center" wrapText="1"/>
    </xf>
    <xf numFmtId="166" fontId="0" fillId="8" borderId="50" xfId="0" applyNumberFormat="1" applyFill="1" applyBorder="1" applyAlignment="1">
      <alignment horizontal="center" vertical="center" wrapText="1"/>
    </xf>
    <xf numFmtId="166" fontId="0" fillId="8" borderId="56" xfId="0" applyNumberFormat="1" applyFill="1" applyBorder="1" applyAlignment="1">
      <alignment horizontal="center" vertical="center" wrapText="1"/>
    </xf>
    <xf numFmtId="166" fontId="0" fillId="8" borderId="101" xfId="0" applyNumberFormat="1" applyFill="1" applyBorder="1" applyAlignment="1">
      <alignment horizontal="center" vertical="center" wrapText="1"/>
    </xf>
    <xf numFmtId="166" fontId="0" fillId="8" borderId="104" xfId="0" applyNumberFormat="1" applyFill="1" applyBorder="1" applyAlignment="1">
      <alignment horizontal="center" vertical="center" wrapText="1"/>
    </xf>
    <xf numFmtId="166" fontId="0" fillId="8" borderId="105" xfId="0" applyNumberFormat="1" applyFill="1" applyBorder="1" applyAlignment="1">
      <alignment horizontal="center" vertical="center" wrapText="1"/>
    </xf>
    <xf numFmtId="166" fontId="0" fillId="8" borderId="106" xfId="0" applyNumberFormat="1" applyFill="1" applyBorder="1" applyAlignment="1">
      <alignment horizontal="center" vertical="center" wrapText="1"/>
    </xf>
    <xf numFmtId="44" fontId="0" fillId="7" borderId="50" xfId="0" applyNumberFormat="1" applyFill="1" applyBorder="1" applyAlignment="1">
      <alignment horizontal="center" vertical="center" wrapText="1"/>
    </xf>
    <xf numFmtId="44" fontId="0" fillId="7" borderId="56" xfId="0" applyNumberFormat="1" applyFill="1" applyBorder="1" applyAlignment="1">
      <alignment horizontal="center" vertical="center" wrapText="1"/>
    </xf>
    <xf numFmtId="44" fontId="0" fillId="7" borderId="101" xfId="0" applyNumberFormat="1" applyFill="1" applyBorder="1" applyAlignment="1">
      <alignment horizontal="center" vertical="center" wrapText="1"/>
    </xf>
    <xf numFmtId="0" fontId="39" fillId="0" borderId="0" xfId="0" applyFont="1" applyAlignment="1">
      <alignment horizontal="center" vertical="top" wrapText="1"/>
    </xf>
    <xf numFmtId="0" fontId="37" fillId="16" borderId="120" xfId="0" applyFont="1" applyFill="1" applyBorder="1" applyAlignment="1">
      <alignment horizontal="center" vertical="center" wrapText="1"/>
    </xf>
  </cellXfs>
  <cellStyles count="20">
    <cellStyle name="Comma" xfId="14" builtinId="3"/>
    <cellStyle name="Currency" xfId="19" builtinId="4"/>
    <cellStyle name="Currency 2" xfId="2" xr:uid="{00000000-0005-0000-0000-000001000000}"/>
    <cellStyle name="Currency 3" xfId="13" xr:uid="{00000000-0005-0000-0000-000002000000}"/>
    <cellStyle name="Currency 4" xfId="18" xr:uid="{00000000-0005-0000-0000-000003000000}"/>
    <cellStyle name="Hyperlink 2" xfId="4" xr:uid="{00000000-0005-0000-0000-000004000000}"/>
    <cellStyle name="Normal" xfId="0" builtinId="0"/>
    <cellStyle name="Normal 10" xfId="8" xr:uid="{00000000-0005-0000-0000-000006000000}"/>
    <cellStyle name="Normal 2" xfId="1" xr:uid="{00000000-0005-0000-0000-000007000000}"/>
    <cellStyle name="Normal 2 2" xfId="9" xr:uid="{00000000-0005-0000-0000-000008000000}"/>
    <cellStyle name="Normal 3" xfId="5" xr:uid="{00000000-0005-0000-0000-000009000000}"/>
    <cellStyle name="Normal 3 2" xfId="17" xr:uid="{00000000-0005-0000-0000-00000A000000}"/>
    <cellStyle name="Normal 4" xfId="6" xr:uid="{00000000-0005-0000-0000-00000B000000}"/>
    <cellStyle name="Normal 5" xfId="7" xr:uid="{00000000-0005-0000-0000-00000C000000}"/>
    <cellStyle name="Normal 6" xfId="10" xr:uid="{00000000-0005-0000-0000-00000D000000}"/>
    <cellStyle name="Normal 6 2" xfId="16" xr:uid="{00000000-0005-0000-0000-00000E000000}"/>
    <cellStyle name="Normal 7" xfId="11" xr:uid="{00000000-0005-0000-0000-00000F000000}"/>
    <cellStyle name="Normal 8" xfId="12" xr:uid="{00000000-0005-0000-0000-000010000000}"/>
    <cellStyle name="Normal 9" xfId="15" xr:uid="{00000000-0005-0000-0000-000011000000}"/>
    <cellStyle name="Style 1" xfId="3" xr:uid="{00000000-0005-0000-0000-000012000000}"/>
  </cellStyles>
  <dxfs count="0"/>
  <tableStyles count="0" defaultTableStyle="TableStyleMedium9" defaultPivotStyle="PivotStyleLight16"/>
  <colors>
    <mruColors>
      <color rgb="FFCCCCFF"/>
      <color rgb="FFFFFFCC"/>
      <color rgb="FFFFFF99"/>
      <color rgb="FFA9B2E5"/>
      <color rgb="FFEAEAEA"/>
      <color rgb="FFFFCC99"/>
      <color rgb="FF00FFFF"/>
      <color rgb="FF993366"/>
      <color rgb="FFCCECFF"/>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13</xdr:col>
      <xdr:colOff>555811</xdr:colOff>
      <xdr:row>0</xdr:row>
      <xdr:rowOff>89646</xdr:rowOff>
    </xdr:from>
    <xdr:to>
      <xdr:col>20</xdr:col>
      <xdr:colOff>564776</xdr:colOff>
      <xdr:row>12</xdr:row>
      <xdr:rowOff>89646</xdr:rowOff>
    </xdr:to>
    <xdr:sp macro="" textlink="">
      <xdr:nvSpPr>
        <xdr:cNvPr id="4" name="TextBox 3">
          <a:extLst>
            <a:ext uri="{FF2B5EF4-FFF2-40B4-BE49-F238E27FC236}">
              <a16:creationId xmlns:a16="http://schemas.microsoft.com/office/drawing/2014/main" id="{7A0DA1A2-3A3F-44E5-87CA-443AB17B26BB}"/>
            </a:ext>
          </a:extLst>
        </xdr:cNvPr>
        <xdr:cNvSpPr txBox="1"/>
      </xdr:nvSpPr>
      <xdr:spPr>
        <a:xfrm>
          <a:off x="10981764" y="89646"/>
          <a:ext cx="4509247" cy="3316941"/>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400" b="1">
              <a:solidFill>
                <a:schemeClr val="dk1"/>
              </a:solidFill>
              <a:effectLst/>
              <a:latin typeface="+mn-lt"/>
              <a:ea typeface="+mn-ea"/>
              <a:cs typeface="+mn-cs"/>
            </a:rPr>
            <a:t>Instructions:</a:t>
          </a:r>
          <a:endParaRPr lang="en-US"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a:solidFill>
                <a:schemeClr val="dk1"/>
              </a:solidFill>
              <a:effectLst/>
              <a:latin typeface="+mn-lt"/>
              <a:ea typeface="+mn-ea"/>
              <a:cs typeface="+mn-cs"/>
            </a:rPr>
            <a:t>PDMG will enter</a:t>
          </a:r>
          <a:r>
            <a:rPr lang="en-US" sz="1400" b="1" baseline="0">
              <a:solidFill>
                <a:schemeClr val="dk1"/>
              </a:solidFill>
              <a:effectLst/>
              <a:latin typeface="+mn-lt"/>
              <a:ea typeface="+mn-ea"/>
              <a:cs typeface="+mn-cs"/>
            </a:rPr>
            <a:t> the header information in the blue fields on the top of the Summary of Records section along with the Damage Inventory information in the Project Details sections. </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dk1"/>
              </a:solidFill>
              <a:effectLst/>
              <a:latin typeface="+mn-lt"/>
              <a:ea typeface="+mn-ea"/>
              <a:cs typeface="+mn-cs"/>
            </a:rPr>
            <a:t>The header information from Summary of Records will autofill the other tabs and the DI Name will autofill into the dropdown menus for the Damage/Facility Name column in the other tabs.</a:t>
          </a:r>
          <a:endParaRPr lang="en-US" sz="1400">
            <a:effectLst/>
          </a:endParaRPr>
        </a:p>
        <a:p>
          <a:endParaRPr lang="en-US" sz="1400" b="1" baseline="0">
            <a:solidFill>
              <a:schemeClr val="dk1"/>
            </a:solidFill>
            <a:latin typeface="+mn-lt"/>
            <a:ea typeface="+mn-ea"/>
            <a:cs typeface="+mn-cs"/>
          </a:endParaRPr>
        </a:p>
        <a:p>
          <a:r>
            <a:rPr lang="en-US" sz="1400" b="1" baseline="0">
              <a:solidFill>
                <a:schemeClr val="dk1"/>
              </a:solidFill>
              <a:latin typeface="+mn-lt"/>
              <a:ea typeface="+mn-ea"/>
              <a:cs typeface="+mn-cs"/>
            </a:rPr>
            <a:t>The rest of the boxes in the Summary of Records will auto fill as the other tabs are filled out. Please do not fill out any of the other boxes in that section.</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5715</xdr:colOff>
      <xdr:row>0</xdr:row>
      <xdr:rowOff>160020</xdr:rowOff>
    </xdr:from>
    <xdr:to>
      <xdr:col>27</xdr:col>
      <xdr:colOff>28575</xdr:colOff>
      <xdr:row>17</xdr:row>
      <xdr:rowOff>7620</xdr:rowOff>
    </xdr:to>
    <xdr:sp macro="" textlink="">
      <xdr:nvSpPr>
        <xdr:cNvPr id="2" name="TextBox 1">
          <a:extLst>
            <a:ext uri="{FF2B5EF4-FFF2-40B4-BE49-F238E27FC236}">
              <a16:creationId xmlns:a16="http://schemas.microsoft.com/office/drawing/2014/main" id="{86B4F0DA-87BD-44B1-B645-E31F6FF39396}"/>
            </a:ext>
          </a:extLst>
        </xdr:cNvPr>
        <xdr:cNvSpPr txBox="1"/>
      </xdr:nvSpPr>
      <xdr:spPr>
        <a:xfrm>
          <a:off x="11102340" y="160020"/>
          <a:ext cx="5509260" cy="3590925"/>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This</a:t>
          </a:r>
          <a:r>
            <a:rPr lang="en-US" sz="1100" b="1" baseline="0">
              <a:solidFill>
                <a:schemeClr val="dk1"/>
              </a:solidFill>
              <a:latin typeface="+mn-lt"/>
              <a:ea typeface="+mn-ea"/>
              <a:cs typeface="+mn-cs"/>
            </a:rPr>
            <a:t> Insurance Proceeds and Duplication of Benefits from other sources page is to be used for any and all insurance settlement payments or any other additional grants, donations, or awards recieved pretaining to the damages associated with this project that FEMA has funded.</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Select the Duplicated Benefit Type from the dropdown menu.</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Insurance Proceeds / Duplication of Benefits From Other Sources information in the yellow fields. </a:t>
          </a:r>
        </a:p>
        <a:p>
          <a:endParaRPr lang="en-US" sz="1100" b="1" baseline="0">
            <a:solidFill>
              <a:schemeClr val="dk1"/>
            </a:solidFill>
            <a:latin typeface="+mn-lt"/>
            <a:ea typeface="+mn-ea"/>
            <a:cs typeface="+mn-cs"/>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will auto polulate. Please do not add a "total" row at the bottom.</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will be autofilled to the 'SUMMARY' tab.</a:t>
          </a:r>
          <a:endParaRPr lang="en-US">
            <a:effectLst/>
          </a:endParaRPr>
        </a:p>
        <a:p>
          <a:endParaRPr lang="en-US" sz="1100" b="1" baseline="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64</xdr:col>
      <xdr:colOff>0</xdr:colOff>
      <xdr:row>1</xdr:row>
      <xdr:rowOff>1</xdr:rowOff>
    </xdr:from>
    <xdr:to>
      <xdr:col>72</xdr:col>
      <xdr:colOff>137160</xdr:colOff>
      <xdr:row>33</xdr:row>
      <xdr:rowOff>160020</xdr:rowOff>
    </xdr:to>
    <xdr:sp macro="" textlink="">
      <xdr:nvSpPr>
        <xdr:cNvPr id="3" name="TextBox 2">
          <a:extLst>
            <a:ext uri="{FF2B5EF4-FFF2-40B4-BE49-F238E27FC236}">
              <a16:creationId xmlns:a16="http://schemas.microsoft.com/office/drawing/2014/main" id="{B5E5EB9D-7169-4409-A3C4-22536969751C}"/>
            </a:ext>
          </a:extLst>
        </xdr:cNvPr>
        <xdr:cNvSpPr txBox="1"/>
      </xdr:nvSpPr>
      <xdr:spPr>
        <a:xfrm>
          <a:off x="57835800" y="175261"/>
          <a:ext cx="5135880" cy="6225539"/>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Select answers from dropdown menus and fill out information in cells without</a:t>
          </a:r>
          <a:r>
            <a:rPr lang="en-US" sz="1100" b="1" baseline="0">
              <a:solidFill>
                <a:schemeClr val="dk1"/>
              </a:solidFill>
              <a:latin typeface="+mn-lt"/>
              <a:ea typeface="+mn-ea"/>
              <a:cs typeface="+mn-cs"/>
            </a:rPr>
            <a:t> dropdown options. </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If you select "Other" please clarify in additional information column. </a:t>
          </a:r>
        </a:p>
        <a:p>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If question does not apply, leave cell blank or selct "N/A". </a:t>
          </a:r>
        </a:p>
        <a:p>
          <a:endParaRPr lang="en-US" sz="1100" b="1" baseline="0">
            <a:solidFill>
              <a:schemeClr val="dk1"/>
            </a:solidFill>
            <a:effectLst/>
            <a:latin typeface="+mn-lt"/>
            <a:ea typeface="+mn-ea"/>
            <a:cs typeface="+mn-cs"/>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p>
        <a:p>
          <a:endParaRPr lang="en-US">
            <a:effectLst/>
          </a:endParaRPr>
        </a:p>
        <a:p>
          <a:pPr eaLnBrk="1" fontAlgn="auto" latinLnBrk="0" hangingPunct="1"/>
          <a:r>
            <a:rPr lang="en-US" sz="1100" b="1" baseline="0">
              <a:solidFill>
                <a:schemeClr val="dk1"/>
              </a:solidFill>
              <a:effectLst/>
              <a:latin typeface="+mn-lt"/>
              <a:ea typeface="+mn-ea"/>
              <a:cs typeface="+mn-cs"/>
            </a:rPr>
            <a:t>Enter the Damage Description, Scope of Work, and Location information in the yellow fields. </a:t>
          </a:r>
        </a:p>
        <a:p>
          <a:pPr eaLnBrk="1" fontAlgn="auto" latinLnBrk="0" hangingPunct="1"/>
          <a:endParaRPr lang="en-US">
            <a:effectLst/>
          </a:endParaRPr>
        </a:p>
        <a:p>
          <a:pPr eaLnBrk="1" fontAlgn="auto" latinLnBrk="0" hangingPunct="1"/>
          <a:r>
            <a:rPr lang="en-US" sz="1100" b="1" baseline="0">
              <a:solidFill>
                <a:schemeClr val="dk1"/>
              </a:solidFill>
              <a:effectLst/>
              <a:latin typeface="+mn-lt"/>
              <a:ea typeface="+mn-ea"/>
              <a:cs typeface="+mn-cs"/>
            </a:rPr>
            <a:t>If a DI line item has multiple locations list them all within that DI row and insert new rows if necessary. </a:t>
          </a:r>
          <a:endParaRPr lang="en-US">
            <a:effectLst/>
          </a:endParaRPr>
        </a:p>
        <a:p>
          <a:r>
            <a:rPr lang="en-US" sz="1100" b="1" baseline="0">
              <a:solidFill>
                <a:schemeClr val="dk1"/>
              </a:solidFill>
              <a:effectLst/>
              <a:latin typeface="+mn-lt"/>
              <a:ea typeface="+mn-ea"/>
              <a:cs typeface="+mn-cs"/>
            </a:rPr>
            <a:t>The LABOR, EQUIPMENT, MATERIAL, CONTRACT, RENTED EQUIPMENT, SOFT COSTS, MUTUAL AID, INSURANCE / DUPLICATED BENEFITS, EQUIPMENT REDUCTIONS and REVENUE FROM RECYCLING costs will auto fill from the information of corresponding DI's on the previous sheets that were filled out. </a:t>
          </a:r>
        </a:p>
        <a:p>
          <a:endParaRPr lang="en-US">
            <a:effectLst/>
          </a:endParaRPr>
        </a:p>
        <a:p>
          <a:r>
            <a:rPr lang="en-US" sz="1100" b="1" baseline="0">
              <a:solidFill>
                <a:schemeClr val="dk1"/>
              </a:solidFill>
              <a:effectLst/>
              <a:latin typeface="+mn-lt"/>
              <a:ea typeface="+mn-ea"/>
              <a:cs typeface="+mn-cs"/>
            </a:rPr>
            <a:t>The blue and green fields will auto fill as well. Please do not add a "total" row at the bottom. </a:t>
          </a:r>
        </a:p>
        <a:p>
          <a:endParaRPr lang="en-US">
            <a:effectLst/>
          </a:endParaRPr>
        </a:p>
        <a:p>
          <a:r>
            <a:rPr lang="en-US" sz="1100" b="1" baseline="0">
              <a:solidFill>
                <a:schemeClr val="dk1"/>
              </a:solidFill>
              <a:effectLst/>
              <a:latin typeface="+mn-lt"/>
              <a:ea typeface="+mn-ea"/>
              <a:cs typeface="+mn-cs"/>
            </a:rPr>
            <a:t>If the green TOTAL PROJECT COST cell does not equal the green TOTAL COST cell on the SUMMARY spreadsheet then infromation is missing. </a:t>
          </a:r>
        </a:p>
        <a:p>
          <a:endParaRPr lang="en-US">
            <a:effectLst/>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 Copy entire row</a:t>
          </a:r>
          <a:endParaRPr lang="en-US">
            <a:effectLst/>
          </a:endParaRPr>
        </a:p>
        <a:p>
          <a:r>
            <a:rPr lang="en-US" sz="1100" b="1" baseline="0">
              <a:solidFill>
                <a:schemeClr val="dk1"/>
              </a:solidFill>
              <a:effectLst/>
              <a:latin typeface="+mn-lt"/>
              <a:ea typeface="+mn-ea"/>
              <a:cs typeface="+mn-cs"/>
            </a:rPr>
            <a:t> - Select row below and right click and select CTRL V</a:t>
          </a:r>
          <a:endParaRPr lang="en-US">
            <a:effectLst/>
          </a:endParaRPr>
        </a:p>
        <a:p>
          <a:r>
            <a:rPr lang="en-US" sz="1100" b="1" baseline="0">
              <a:solidFill>
                <a:schemeClr val="dk1"/>
              </a:solidFill>
              <a:effectLst/>
              <a:latin typeface="+mn-lt"/>
              <a:ea typeface="+mn-ea"/>
              <a:cs typeface="+mn-cs"/>
            </a:rPr>
            <a:t> - Confirm that 'Cost' formulas copied</a:t>
          </a:r>
          <a:endParaRPr lang="en-US">
            <a:effectLst/>
          </a:endParaRPr>
        </a:p>
        <a:p>
          <a:endParaRPr lang="en-US" sz="1100" b="1" baseline="0">
            <a:solidFill>
              <a:schemeClr val="dk1"/>
            </a:solidFill>
            <a:effectLst/>
            <a:latin typeface="+mn-lt"/>
            <a:ea typeface="+mn-ea"/>
            <a:cs typeface="+mn-cs"/>
          </a:endParaRPr>
        </a:p>
        <a:p>
          <a:endParaRPr lang="en-US" sz="1100" b="1" baseline="0">
            <a:solidFill>
              <a:schemeClr val="dk1"/>
            </a:solidFill>
            <a:effectLst/>
            <a:latin typeface="+mn-lt"/>
            <a:ea typeface="+mn-ea"/>
            <a:cs typeface="+mn-cs"/>
          </a:endParaRPr>
        </a:p>
        <a:p>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77</xdr:col>
      <xdr:colOff>668277</xdr:colOff>
      <xdr:row>0</xdr:row>
      <xdr:rowOff>172841</xdr:rowOff>
    </xdr:from>
    <xdr:to>
      <xdr:col>85</xdr:col>
      <xdr:colOff>28863</xdr:colOff>
      <xdr:row>21</xdr:row>
      <xdr:rowOff>158750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9359982" y="172841"/>
          <a:ext cx="4281836" cy="5441136"/>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r>
            <a:rPr lang="en-US" sz="1100" b="1" baseline="0">
              <a:solidFill>
                <a:schemeClr val="dk1"/>
              </a:solidFill>
              <a:latin typeface="+mn-lt"/>
              <a:ea typeface="+mn-ea"/>
              <a:cs typeface="+mn-cs"/>
            </a:rPr>
            <a:t> </a:t>
          </a:r>
        </a:p>
        <a:p>
          <a:r>
            <a:rPr lang="en-US" sz="1100" b="1" baseline="0">
              <a:solidFill>
                <a:schemeClr val="dk1"/>
              </a:solidFill>
              <a:latin typeface="+mn-lt"/>
              <a:ea typeface="+mn-ea"/>
              <a:cs typeface="+mn-cs"/>
            </a:rPr>
            <a:t>Enter employee information (name, job title, job status, and hourly rate) in the yellow fields.</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latin typeface="+mn-lt"/>
              <a:ea typeface="+mn-ea"/>
              <a:cs typeface="+mn-cs"/>
            </a:rPr>
            <a:t>Make sure the OT1 and OT2 Rates are accurate (default is 1.5 for OT1 and 2 for OT2).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latin typeface="+mn-lt"/>
            <a:ea typeface="+mn-ea"/>
            <a:cs typeface="+mn-cs"/>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benefit rate calculations are based on fringe benefits entered on the 'FRINGE BENEFIT CALCULATION' sheet provided by your PDMG.</a:t>
          </a:r>
          <a:endParaRPr lang="en-US" sz="1100" b="1">
            <a:solidFill>
              <a:schemeClr val="dk1"/>
            </a:solidFill>
            <a:latin typeface="+mn-lt"/>
            <a:ea typeface="+mn-ea"/>
            <a:cs typeface="+mn-cs"/>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Enter</a:t>
          </a:r>
          <a:r>
            <a:rPr lang="en-US" sz="1100" b="1" baseline="0">
              <a:solidFill>
                <a:schemeClr val="dk1"/>
              </a:solidFill>
              <a:latin typeface="+mn-lt"/>
              <a:ea typeface="+mn-ea"/>
              <a:cs typeface="+mn-cs"/>
            </a:rPr>
            <a:t> the date(s) the labor occured and associated hours. </a:t>
          </a:r>
          <a:r>
            <a:rPr lang="en-US" sz="1100" b="1" baseline="0">
              <a:solidFill>
                <a:schemeClr val="dk1"/>
              </a:solidFill>
              <a:effectLst/>
              <a:latin typeface="+mn-lt"/>
              <a:ea typeface="+mn-ea"/>
              <a:cs typeface="+mn-cs"/>
            </a:rPr>
            <a:t>If dates are consecutive, please only fill cell F11 and the rest will auto fill.</a:t>
          </a:r>
          <a:endParaRPr lang="en-US">
            <a:effectLst/>
          </a:endParaRPr>
        </a:p>
        <a:p>
          <a:endParaRPr lang="en-US"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The blue and green fields on the right side will auto fill. Please do not add a "total" row at the bottom.</a:t>
          </a:r>
          <a:endParaRPr lang="en-US">
            <a:effectLst/>
          </a:endParaRPr>
        </a:p>
        <a:p>
          <a:endParaRPr lang="en-US" sz="11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AJ6, AJ7, AF6, and AF7 will be autofilled to the 'SUMMARY' tab.</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 Copy entire row</a:t>
          </a:r>
          <a:endParaRPr lang="en-US">
            <a:effectLst/>
          </a:endParaRPr>
        </a:p>
        <a:p>
          <a:r>
            <a:rPr lang="en-US" sz="1100" b="1" baseline="0">
              <a:solidFill>
                <a:schemeClr val="dk1"/>
              </a:solidFill>
              <a:effectLst/>
              <a:latin typeface="+mn-lt"/>
              <a:ea typeface="+mn-ea"/>
              <a:cs typeface="+mn-cs"/>
            </a:rPr>
            <a:t> - Select row below and right click and select CTRL V</a:t>
          </a:r>
        </a:p>
        <a:p>
          <a:r>
            <a:rPr lang="en-US" sz="1100" b="1" baseline="0">
              <a:solidFill>
                <a:schemeClr val="dk1"/>
              </a:solidFill>
              <a:effectLst/>
              <a:latin typeface="+mn-lt"/>
              <a:ea typeface="+mn-ea"/>
              <a:cs typeface="+mn-cs"/>
            </a:rPr>
            <a:t> - Confirm that 'Cost' formulas copied</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64</xdr:col>
      <xdr:colOff>0</xdr:colOff>
      <xdr:row>1</xdr:row>
      <xdr:rowOff>33616</xdr:rowOff>
    </xdr:from>
    <xdr:to>
      <xdr:col>72</xdr:col>
      <xdr:colOff>633879</xdr:colOff>
      <xdr:row>24</xdr:row>
      <xdr:rowOff>52294</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26176941" y="197969"/>
          <a:ext cx="3562350" cy="5860678"/>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Enter the equipment</a:t>
          </a:r>
          <a:r>
            <a:rPr lang="en-US" sz="1100" b="1" baseline="0">
              <a:solidFill>
                <a:schemeClr val="dk1"/>
              </a:solidFill>
              <a:latin typeface="+mn-lt"/>
              <a:ea typeface="+mn-ea"/>
              <a:cs typeface="+mn-cs"/>
            </a:rPr>
            <a:t> name and information in the yellow fields. </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Please choose either 'Hours' or 'Miles' from the Column J dropdown list (This will designate whether the total hours for that equipment gets added to 'TOTAL MILES' or 'TOTAL HOURS')</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Equipment Codes can be found on the 'FEMA 2019 EQUIPMENT RATES' tab. If a piece of equipment falls between two rate, then take the one higher.</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will auto fill. Please do not add a "total" row at the bottom. The equipment rate will populate when the equipment code is entered.</a:t>
          </a:r>
          <a:endParaRPr lang="en-US" sz="1100" b="1">
            <a:solidFill>
              <a:schemeClr val="dk1"/>
            </a:solidFill>
            <a:latin typeface="+mn-lt"/>
            <a:ea typeface="+mn-ea"/>
            <a:cs typeface="+mn-cs"/>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Enter</a:t>
          </a:r>
          <a:r>
            <a:rPr lang="en-US" sz="1100" b="1" baseline="0">
              <a:solidFill>
                <a:schemeClr val="dk1"/>
              </a:solidFill>
              <a:latin typeface="+mn-lt"/>
              <a:ea typeface="+mn-ea"/>
              <a:cs typeface="+mn-cs"/>
            </a:rPr>
            <a:t> the date(s) the equipment was used and associated hours. If dates are consecutive, please only fill cell J9 and the rest will auto fill.</a:t>
          </a:r>
        </a:p>
        <a:p>
          <a:endParaRPr lang="en-US" sz="1100" b="1" baseline="0">
            <a:solidFill>
              <a:schemeClr val="dk1"/>
            </a:solidFill>
            <a:latin typeface="+mn-lt"/>
            <a:ea typeface="+mn-ea"/>
            <a:cs typeface="+mn-cs"/>
          </a:endParaRPr>
        </a:p>
        <a:p>
          <a:pPr eaLnBrk="1" fontAlgn="auto" latinLnBrk="0" hangingPunct="1"/>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 'TOTAL HOURS' , and 'TOTAL MILES' will be autofilled to the 'SUMMARY' tab.</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 Copy entire row</a:t>
          </a:r>
          <a:endParaRPr lang="en-US">
            <a:effectLst/>
          </a:endParaRPr>
        </a:p>
        <a:p>
          <a:r>
            <a:rPr lang="en-US" sz="1100" b="1" baseline="0">
              <a:solidFill>
                <a:schemeClr val="dk1"/>
              </a:solidFill>
              <a:effectLst/>
              <a:latin typeface="+mn-lt"/>
              <a:ea typeface="+mn-ea"/>
              <a:cs typeface="+mn-cs"/>
            </a:rPr>
            <a:t> - Select row below and right click and select CTRL V</a:t>
          </a:r>
          <a:endParaRPr lang="en-US">
            <a:effectLst/>
          </a:endParaRPr>
        </a:p>
        <a:p>
          <a:r>
            <a:rPr lang="en-US" sz="1100" b="1" baseline="0">
              <a:solidFill>
                <a:schemeClr val="dk1"/>
              </a:solidFill>
              <a:effectLst/>
              <a:latin typeface="+mn-lt"/>
              <a:ea typeface="+mn-ea"/>
              <a:cs typeface="+mn-cs"/>
            </a:rPr>
            <a:t> - Confirm that 'Cost' formulas copied</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123824</xdr:colOff>
      <xdr:row>1</xdr:row>
      <xdr:rowOff>104776</xdr:rowOff>
    </xdr:from>
    <xdr:to>
      <xdr:col>23</xdr:col>
      <xdr:colOff>15239</xdr:colOff>
      <xdr:row>18</xdr:row>
      <xdr:rowOff>45720</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13138784" y="280036"/>
          <a:ext cx="4150995" cy="4413884"/>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Material information in the yellow fields. For each invoice item please fill out Vendor and Date Purchased in that row. For column L, list the unit type if applicable (Ex. in., ft., yd.)</a:t>
          </a:r>
        </a:p>
        <a:p>
          <a:endParaRPr lang="en-US" sz="1100" b="1" baseline="0">
            <a:solidFill>
              <a:schemeClr val="dk1"/>
            </a:solidFill>
            <a:latin typeface="+mn-lt"/>
            <a:ea typeface="+mn-ea"/>
            <a:cs typeface="+mn-cs"/>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on the right side will auto polulate. Please do not add a "total" row at the bottom.</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At the bottom, enter who prepared the document as well as their title.</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will be autofilled to the 'SUMMARY' tab.</a:t>
          </a:r>
          <a:endParaRPr lang="en-US">
            <a:effectLst/>
          </a:endParaRPr>
        </a:p>
        <a:p>
          <a:endParaRPr lang="en-US" sz="1100" b="1" baseline="0">
            <a:solidFill>
              <a:schemeClr val="dk1"/>
            </a:solidFill>
            <a:latin typeface="+mn-lt"/>
            <a:ea typeface="+mn-ea"/>
            <a:cs typeface="+mn-cs"/>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 Copy entire row</a:t>
          </a:r>
          <a:endParaRPr lang="en-US">
            <a:effectLst/>
          </a:endParaRPr>
        </a:p>
        <a:p>
          <a:r>
            <a:rPr lang="en-US" sz="1100" b="1" baseline="0">
              <a:solidFill>
                <a:schemeClr val="dk1"/>
              </a:solidFill>
              <a:effectLst/>
              <a:latin typeface="+mn-lt"/>
              <a:ea typeface="+mn-ea"/>
              <a:cs typeface="+mn-cs"/>
            </a:rPr>
            <a:t> - Select 'Insert Copied Cells'</a:t>
          </a:r>
          <a:endParaRPr lang="en-US">
            <a:effectLst/>
          </a:endParaRPr>
        </a:p>
        <a:p>
          <a:r>
            <a:rPr lang="en-US" sz="1100" b="1" baseline="0">
              <a:solidFill>
                <a:schemeClr val="dk1"/>
              </a:solidFill>
              <a:effectLst/>
              <a:latin typeface="+mn-lt"/>
              <a:ea typeface="+mn-ea"/>
              <a:cs typeface="+mn-cs"/>
            </a:rPr>
            <a:t> - Confirm that 'Cost' formulas copied</a:t>
          </a:r>
          <a:endParaRPr lang="en-US">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123825</xdr:colOff>
      <xdr:row>1</xdr:row>
      <xdr:rowOff>104776</xdr:rowOff>
    </xdr:from>
    <xdr:to>
      <xdr:col>21</xdr:col>
      <xdr:colOff>44824</xdr:colOff>
      <xdr:row>15</xdr:row>
      <xdr:rowOff>367553</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4270131" y="284070"/>
          <a:ext cx="3569634" cy="4108636"/>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This</a:t>
          </a:r>
          <a:r>
            <a:rPr lang="en-US" sz="1100" b="1" baseline="0">
              <a:solidFill>
                <a:schemeClr val="dk1"/>
              </a:solidFill>
              <a:latin typeface="+mn-lt"/>
              <a:ea typeface="+mn-ea"/>
              <a:cs typeface="+mn-cs"/>
            </a:rPr>
            <a:t> Contract Record page is to be used for any and all contract costs pretaining to the project.</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Contract information in the yellow fields. </a:t>
          </a:r>
        </a:p>
        <a:p>
          <a:endParaRPr lang="en-US" sz="1100" b="1" baseline="0">
            <a:solidFill>
              <a:schemeClr val="dk1"/>
            </a:solidFill>
            <a:latin typeface="+mn-lt"/>
            <a:ea typeface="+mn-ea"/>
            <a:cs typeface="+mn-cs"/>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total cost of each contract in the blue fields</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green field will auto polulate. Please do not add a "total" row at the bottom.</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will be autofilled to the 'SUMMARY' tab.</a:t>
          </a:r>
          <a:endParaRPr lang="en-US">
            <a:effectLst/>
          </a:endParaRPr>
        </a:p>
        <a:p>
          <a:endParaRPr lang="en-US" sz="1100" b="1" baseline="0">
            <a:solidFill>
              <a:schemeClr val="dk1"/>
            </a:solidFill>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123824</xdr:colOff>
      <xdr:row>1</xdr:row>
      <xdr:rowOff>104776</xdr:rowOff>
    </xdr:from>
    <xdr:to>
      <xdr:col>23</xdr:col>
      <xdr:colOff>8964</xdr:colOff>
      <xdr:row>15</xdr:row>
      <xdr:rowOff>35859</xdr:rowOff>
    </xdr:to>
    <xdr:sp macro="" textlink="">
      <xdr:nvSpPr>
        <xdr:cNvPr id="2" name="TextBox 1">
          <a:extLst>
            <a:ext uri="{FF2B5EF4-FFF2-40B4-BE49-F238E27FC236}">
              <a16:creationId xmlns:a16="http://schemas.microsoft.com/office/drawing/2014/main" id="{8ABBE3CF-8199-4FC7-83C7-87D99CC95917}"/>
            </a:ext>
          </a:extLst>
        </xdr:cNvPr>
        <xdr:cNvSpPr txBox="1"/>
      </xdr:nvSpPr>
      <xdr:spPr>
        <a:xfrm>
          <a:off x="15632765" y="284070"/>
          <a:ext cx="3533775" cy="3776942"/>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This</a:t>
          </a:r>
          <a:r>
            <a:rPr lang="en-US" sz="1100" b="1" baseline="0">
              <a:solidFill>
                <a:schemeClr val="dk1"/>
              </a:solidFill>
              <a:latin typeface="+mn-lt"/>
              <a:ea typeface="+mn-ea"/>
              <a:cs typeface="+mn-cs"/>
            </a:rPr>
            <a:t> Rented Equipment Record page is to be used for any and all contract costs pretaining to the project.</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Contract information in the yellow fields. </a:t>
          </a:r>
        </a:p>
        <a:p>
          <a:endParaRPr lang="en-US" sz="1100" b="1" baseline="0">
            <a:solidFill>
              <a:schemeClr val="dk1"/>
            </a:solidFill>
            <a:latin typeface="+mn-lt"/>
            <a:ea typeface="+mn-ea"/>
            <a:cs typeface="+mn-cs"/>
          </a:endParaRPr>
        </a:p>
        <a:p>
          <a:r>
            <a:rPr lang="en-US" sz="1100" b="1" baseline="0">
              <a:solidFill>
                <a:schemeClr val="dk1"/>
              </a:solidFill>
              <a:effectLst/>
              <a:latin typeface="+mn-lt"/>
              <a:ea typeface="+mn-ea"/>
              <a:cs typeface="+mn-cs"/>
            </a:rPr>
            <a:t>Enter the Equipment information in the yellow fields. </a:t>
          </a:r>
          <a:endParaRPr lang="en-US">
            <a:effectLst/>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will auto polulate. Please do not add a "total" row at the bottom.</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will be autofilled to the 'SUMMARY' tab.</a:t>
          </a:r>
          <a:endParaRPr lang="en-US">
            <a:effectLst/>
          </a:endParaRPr>
        </a:p>
        <a:p>
          <a:endParaRPr lang="en-US" sz="1100" b="1" baseline="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0</xdr:colOff>
      <xdr:row>1</xdr:row>
      <xdr:rowOff>11430</xdr:rowOff>
    </xdr:from>
    <xdr:to>
      <xdr:col>26</xdr:col>
      <xdr:colOff>601980</xdr:colOff>
      <xdr:row>26</xdr:row>
      <xdr:rowOff>0</xdr:rowOff>
    </xdr:to>
    <xdr:sp macro="" textlink="">
      <xdr:nvSpPr>
        <xdr:cNvPr id="2" name="TextBox 1">
          <a:extLst>
            <a:ext uri="{FF2B5EF4-FFF2-40B4-BE49-F238E27FC236}">
              <a16:creationId xmlns:a16="http://schemas.microsoft.com/office/drawing/2014/main" id="{1ECE0A1B-D274-44CE-8E29-088B07259D12}"/>
            </a:ext>
          </a:extLst>
        </xdr:cNvPr>
        <xdr:cNvSpPr txBox="1"/>
      </xdr:nvSpPr>
      <xdr:spPr>
        <a:xfrm>
          <a:off x="12146280" y="186690"/>
          <a:ext cx="4869180" cy="5627370"/>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This</a:t>
          </a:r>
          <a:r>
            <a:rPr lang="en-US" sz="1100" b="1" baseline="0">
              <a:solidFill>
                <a:schemeClr val="dk1"/>
              </a:solidFill>
              <a:latin typeface="+mn-lt"/>
              <a:ea typeface="+mn-ea"/>
              <a:cs typeface="+mn-cs"/>
            </a:rPr>
            <a:t> Equipment Reduction page is to be used for any equipment with a value of over $5,000.00 which was purchased to complete work onthe damages associated with this project project so the current value of the equipment can be deducted from the total project cost.</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Equipment information in the yellow fields. </a:t>
          </a:r>
        </a:p>
        <a:p>
          <a:endParaRPr lang="en-US" sz="1100" b="1" baseline="0">
            <a:solidFill>
              <a:schemeClr val="dk1"/>
            </a:solidFill>
            <a:latin typeface="+mn-lt"/>
            <a:ea typeface="+mn-ea"/>
            <a:cs typeface="+mn-cs"/>
          </a:endParaRPr>
        </a:p>
        <a:p>
          <a:r>
            <a:rPr lang="en-US" sz="1100" b="1" baseline="0">
              <a:solidFill>
                <a:schemeClr val="dk1"/>
              </a:solidFill>
              <a:effectLst/>
              <a:latin typeface="+mn-lt"/>
              <a:ea typeface="+mn-ea"/>
              <a:cs typeface="+mn-cs"/>
            </a:rPr>
            <a:t>If the equipment is still needed for other federally funded programs; the only cost needed is the price at purchase.</a:t>
          </a:r>
        </a:p>
        <a:p>
          <a:endParaRPr lang="en-US">
            <a:effectLst/>
          </a:endParaRPr>
        </a:p>
        <a:p>
          <a:r>
            <a:rPr lang="en-US" sz="1100" b="1" baseline="0">
              <a:solidFill>
                <a:schemeClr val="dk1"/>
              </a:solidFill>
              <a:effectLst/>
              <a:latin typeface="+mn-lt"/>
              <a:ea typeface="+mn-ea"/>
              <a:cs typeface="+mn-cs"/>
            </a:rPr>
            <a:t>If current fair market value is less than $5,000 there will be no equipment reduction. </a:t>
          </a:r>
          <a:endParaRPr lang="en-US">
            <a:effectLst/>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If the equipment is listed on the FEMA 2019 Equipment Rates tab, enter the Equipment Code # and the hours or miles that were put on the equipment to perform work related to this project. </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If the equipment was not listed on that tab, please enter the current estimated or actual fair market value of the equipment.</a:t>
          </a:r>
        </a:p>
        <a:p>
          <a:endParaRPr lang="en-US" sz="1100" b="1" baseline="0">
            <a:solidFill>
              <a:schemeClr val="dk1"/>
            </a:solidFill>
            <a:latin typeface="+mn-lt"/>
            <a:ea typeface="+mn-ea"/>
            <a:cs typeface="+mn-cs"/>
          </a:endParaRPr>
        </a:p>
        <a:p>
          <a:pPr eaLnBrk="1" fontAlgn="auto" latinLnBrk="0" hangingPunct="1"/>
          <a:r>
            <a:rPr lang="en-US" sz="1100" b="1" baseline="0">
              <a:solidFill>
                <a:schemeClr val="dk1"/>
              </a:solidFill>
              <a:effectLst/>
              <a:latin typeface="+mn-lt"/>
              <a:ea typeface="+mn-ea"/>
              <a:cs typeface="+mn-cs"/>
            </a:rPr>
            <a:t>From the dropdown menu, please select which damage from the Damage Inventory the work was associated with.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will auto polulate. Please do not add a "total" row at the bottom.</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will be autofilled to the 'SUMMARY' tab.</a:t>
          </a:r>
          <a:endParaRPr lang="en-US">
            <a:effectLst/>
          </a:endParaRPr>
        </a:p>
        <a:p>
          <a:endParaRPr lang="en-US" sz="1100" b="1" baseline="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7620</xdr:colOff>
      <xdr:row>0</xdr:row>
      <xdr:rowOff>158115</xdr:rowOff>
    </xdr:from>
    <xdr:to>
      <xdr:col>24</xdr:col>
      <xdr:colOff>605790</xdr:colOff>
      <xdr:row>17</xdr:row>
      <xdr:rowOff>169545</xdr:rowOff>
    </xdr:to>
    <xdr:sp macro="" textlink="">
      <xdr:nvSpPr>
        <xdr:cNvPr id="2" name="TextBox 1">
          <a:extLst>
            <a:ext uri="{FF2B5EF4-FFF2-40B4-BE49-F238E27FC236}">
              <a16:creationId xmlns:a16="http://schemas.microsoft.com/office/drawing/2014/main" id="{E91C90E3-CAF0-4279-A9FE-9C34A13783E4}"/>
            </a:ext>
          </a:extLst>
        </xdr:cNvPr>
        <xdr:cNvSpPr txBox="1"/>
      </xdr:nvSpPr>
      <xdr:spPr>
        <a:xfrm>
          <a:off x="13371195" y="158115"/>
          <a:ext cx="4903470" cy="3726180"/>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This</a:t>
          </a:r>
          <a:r>
            <a:rPr lang="en-US" sz="1100" b="1" baseline="0">
              <a:solidFill>
                <a:schemeClr val="dk1"/>
              </a:solidFill>
              <a:latin typeface="+mn-lt"/>
              <a:ea typeface="+mn-ea"/>
              <a:cs typeface="+mn-cs"/>
            </a:rPr>
            <a:t> Soft Costs record page is to be used for any and all architectual, engineering, project management, financing, legal, permitting, study, design, survey, pre-construction, or post-construction costs pretaining to the project.</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Select the Soft Cost Type and who the work was performed by from the dropdown menus.</a:t>
          </a:r>
          <a:endParaRPr lang="en-US">
            <a:effectLst/>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Soft Cost information in the yellow fields. </a:t>
          </a:r>
        </a:p>
        <a:p>
          <a:endParaRPr lang="en-US" sz="1100" b="1" baseline="0">
            <a:solidFill>
              <a:schemeClr val="dk1"/>
            </a:solidFill>
            <a:latin typeface="+mn-lt"/>
            <a:ea typeface="+mn-ea"/>
            <a:cs typeface="+mn-cs"/>
          </a:endParaRPr>
        </a:p>
        <a:p>
          <a:pPr eaLnBrk="1" fontAlgn="auto" latinLnBrk="0" hangingPunct="1"/>
          <a:r>
            <a:rPr lang="en-US" sz="1100" b="1" baseline="0">
              <a:solidFill>
                <a:schemeClr val="dk1"/>
              </a:solidFill>
              <a:effectLst/>
              <a:latin typeface="+mn-lt"/>
              <a:ea typeface="+mn-ea"/>
              <a:cs typeface="+mn-cs"/>
            </a:rPr>
            <a:t>Select which damage from the Damage Inventory the work was associated with from the dropdown menu. If work is associated with more than one damage, leave it blank.</a:t>
          </a:r>
          <a:endParaRPr lang="en-US">
            <a:effectLst/>
          </a:endParaRPr>
        </a:p>
        <a:p>
          <a:pPr eaLnBrk="1" fontAlgn="auto" latinLnBrk="0" hangingPunct="1"/>
          <a:r>
            <a:rPr lang="en-US" sz="1100" b="1"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The DI Number will autopopulate once you select the DI Name. </a:t>
          </a:r>
          <a:endParaRPr lang="en-US" sz="1100" b="1" baseline="0">
            <a:solidFill>
              <a:schemeClr val="dk1"/>
            </a:solidFill>
            <a:latin typeface="+mn-lt"/>
            <a:ea typeface="+mn-ea"/>
            <a:cs typeface="+mn-cs"/>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will auto polulate. Please do not add a "total" row at the bottom.</a:t>
          </a:r>
        </a:p>
        <a:p>
          <a:endParaRPr lang="en-US" sz="1100" b="1"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'TOTAL</a:t>
          </a:r>
          <a:r>
            <a:rPr lang="en-US" sz="1100" b="1" baseline="0">
              <a:solidFill>
                <a:schemeClr val="dk1"/>
              </a:solidFill>
              <a:effectLst/>
              <a:latin typeface="+mn-lt"/>
              <a:ea typeface="+mn-ea"/>
              <a:cs typeface="+mn-cs"/>
            </a:rPr>
            <a:t> COST' will be autofilled to the 'SUMMARY' tab.</a:t>
          </a:r>
          <a:endParaRPr lang="en-US">
            <a:effectLst/>
          </a:endParaRPr>
        </a:p>
        <a:p>
          <a:endParaRPr lang="en-US" sz="1100" b="1" baseline="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606425</xdr:colOff>
      <xdr:row>1</xdr:row>
      <xdr:rowOff>19050</xdr:rowOff>
    </xdr:from>
    <xdr:to>
      <xdr:col>17</xdr:col>
      <xdr:colOff>1588</xdr:colOff>
      <xdr:row>14</xdr:row>
      <xdr:rowOff>234950</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880475" y="184150"/>
          <a:ext cx="3662363" cy="4025900"/>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r>
            <a:rPr lang="en-US" sz="1100" b="1" baseline="0">
              <a:solidFill>
                <a:schemeClr val="dk1"/>
              </a:solidFill>
              <a:latin typeface="+mn-lt"/>
              <a:ea typeface="+mn-ea"/>
              <a:cs typeface="+mn-cs"/>
            </a:rPr>
            <a:t> </a:t>
          </a:r>
        </a:p>
        <a:p>
          <a:r>
            <a:rPr lang="en-US" sz="1100" b="1" baseline="0">
              <a:solidFill>
                <a:schemeClr val="dk1"/>
              </a:solidFill>
              <a:latin typeface="+mn-lt"/>
              <a:ea typeface="+mn-ea"/>
              <a:cs typeface="+mn-cs"/>
            </a:rPr>
            <a:t>Use this tab only if their was a mutual aid agreement utilized for the project.</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Mutual Aid Entity, Invoice#, and Invoice Date in the yelow fields above the mutual aid labor details.</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laborer information in the yellow fields below.</a:t>
          </a:r>
        </a:p>
        <a:p>
          <a:endParaRPr lang="en-US"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The blue and green fields on the right side will auto fill. Please do not add a "total" row at the bottom.</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'GRAND TOTAL</a:t>
          </a:r>
          <a:r>
            <a:rPr lang="en-US" sz="1100" b="1" baseline="0">
              <a:solidFill>
                <a:schemeClr val="dk1"/>
              </a:solidFill>
              <a:effectLst/>
              <a:latin typeface="+mn-lt"/>
              <a:ea typeface="+mn-ea"/>
              <a:cs typeface="+mn-cs"/>
            </a:rPr>
            <a:t>' will be autofilled to the 'SUMMARY' tab. This total is the sum of the 'TOTAL LABOR COST', 'TOTAL EQUIPMENT COST',  and 'TOTAL MATERIAL COST'.</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 Copy entire row</a:t>
          </a:r>
          <a:endParaRPr lang="en-US">
            <a:effectLst/>
          </a:endParaRPr>
        </a:p>
        <a:p>
          <a:r>
            <a:rPr lang="en-US" sz="1100" b="1" baseline="0">
              <a:solidFill>
                <a:schemeClr val="dk1"/>
              </a:solidFill>
              <a:effectLst/>
              <a:latin typeface="+mn-lt"/>
              <a:ea typeface="+mn-ea"/>
              <a:cs typeface="+mn-cs"/>
            </a:rPr>
            <a:t> - Select row below and right click and select Insert Copies Cells</a:t>
          </a:r>
        </a:p>
        <a:p>
          <a:r>
            <a:rPr lang="en-US" sz="1100" b="1" baseline="0">
              <a:solidFill>
                <a:schemeClr val="dk1"/>
              </a:solidFill>
              <a:effectLst/>
              <a:latin typeface="+mn-lt"/>
              <a:ea typeface="+mn-ea"/>
              <a:cs typeface="+mn-cs"/>
            </a:rPr>
            <a:t> - Confirm that 'Cost' formulas copied</a:t>
          </a:r>
        </a:p>
      </xdr:txBody>
    </xdr:sp>
    <xdr:clientData/>
  </xdr:twoCellAnchor>
  <xdr:twoCellAnchor>
    <xdr:from>
      <xdr:col>11</xdr:col>
      <xdr:colOff>9526</xdr:colOff>
      <xdr:row>19</xdr:row>
      <xdr:rowOff>9526</xdr:rowOff>
    </xdr:from>
    <xdr:to>
      <xdr:col>17</xdr:col>
      <xdr:colOff>4764</xdr:colOff>
      <xdr:row>28</xdr:row>
      <xdr:rowOff>298450</xdr:rowOff>
    </xdr:to>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8893176" y="5572126"/>
          <a:ext cx="3652838" cy="3000374"/>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Enter the equipment</a:t>
          </a:r>
          <a:r>
            <a:rPr lang="en-US" sz="1100" b="1" baseline="0">
              <a:solidFill>
                <a:schemeClr val="dk1"/>
              </a:solidFill>
              <a:latin typeface="+mn-lt"/>
              <a:ea typeface="+mn-ea"/>
              <a:cs typeface="+mn-cs"/>
            </a:rPr>
            <a:t> information in the yellow fields. </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on the right side will auto fill. Please do not add a "total" row at the bottom.</a:t>
          </a:r>
          <a:endParaRPr lang="en-US" sz="1100" b="1">
            <a:solidFill>
              <a:schemeClr val="dk1"/>
            </a:solidFill>
            <a:latin typeface="+mn-lt"/>
            <a:ea typeface="+mn-ea"/>
            <a:cs typeface="+mn-cs"/>
          </a:endParaRPr>
        </a:p>
        <a:p>
          <a:endParaRPr lang="en-US" sz="1100" b="1">
            <a:solidFill>
              <a:schemeClr val="dk1"/>
            </a:solidFill>
            <a:latin typeface="+mn-lt"/>
            <a:ea typeface="+mn-ea"/>
            <a:cs typeface="+mn-cs"/>
          </a:endParaRPr>
        </a:p>
        <a:p>
          <a:r>
            <a:rPr lang="en-US" sz="1100" b="1">
              <a:solidFill>
                <a:schemeClr val="dk1"/>
              </a:solidFill>
              <a:latin typeface="+mn-lt"/>
              <a:ea typeface="+mn-ea"/>
              <a:cs typeface="+mn-cs"/>
            </a:rPr>
            <a:t>Enter</a:t>
          </a:r>
          <a:r>
            <a:rPr lang="en-US" sz="1100" b="1" baseline="0">
              <a:solidFill>
                <a:schemeClr val="dk1"/>
              </a:solidFill>
              <a:latin typeface="+mn-lt"/>
              <a:ea typeface="+mn-ea"/>
              <a:cs typeface="+mn-cs"/>
            </a:rPr>
            <a:t> the date(s) the equipment was used (if applicable).</a:t>
          </a:r>
        </a:p>
        <a:p>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Enter the total hours of each piece of equipment. </a:t>
          </a:r>
        </a:p>
        <a:p>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 Copy entire row</a:t>
          </a:r>
          <a:endParaRPr lang="en-US">
            <a:effectLst/>
          </a:endParaRPr>
        </a:p>
        <a:p>
          <a:r>
            <a:rPr lang="en-US" sz="1100" b="1" baseline="0">
              <a:solidFill>
                <a:schemeClr val="dk1"/>
              </a:solidFill>
              <a:effectLst/>
              <a:latin typeface="+mn-lt"/>
              <a:ea typeface="+mn-ea"/>
              <a:cs typeface="+mn-cs"/>
            </a:rPr>
            <a:t> - Select row below and right click and select Insert Copies Cells</a:t>
          </a:r>
          <a:endParaRPr lang="en-US">
            <a:effectLst/>
          </a:endParaRPr>
        </a:p>
        <a:p>
          <a:r>
            <a:rPr lang="en-US" sz="1100" b="1" baseline="0">
              <a:solidFill>
                <a:schemeClr val="dk1"/>
              </a:solidFill>
              <a:effectLst/>
              <a:latin typeface="+mn-lt"/>
              <a:ea typeface="+mn-ea"/>
              <a:cs typeface="+mn-cs"/>
            </a:rPr>
            <a:t> - Confirm that 'Cost' formulas copied</a:t>
          </a:r>
          <a:endParaRPr lang="en-US">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b="1" baseline="0">
            <a:solidFill>
              <a:schemeClr val="dk1"/>
            </a:solidFill>
            <a:effectLst/>
            <a:latin typeface="+mn-lt"/>
            <a:ea typeface="+mn-ea"/>
            <a:cs typeface="+mn-cs"/>
          </a:endParaRPr>
        </a:p>
      </xdr:txBody>
    </xdr:sp>
    <xdr:clientData/>
  </xdr:twoCellAnchor>
  <xdr:twoCellAnchor>
    <xdr:from>
      <xdr:col>10</xdr:col>
      <xdr:colOff>638175</xdr:colOff>
      <xdr:row>32</xdr:row>
      <xdr:rowOff>19050</xdr:rowOff>
    </xdr:from>
    <xdr:to>
      <xdr:col>17</xdr:col>
      <xdr:colOff>4763</xdr:colOff>
      <xdr:row>40</xdr:row>
      <xdr:rowOff>290512</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9105900" y="9520238"/>
          <a:ext cx="3900488" cy="2671762"/>
        </a:xfrm>
        <a:prstGeom prst="rect">
          <a:avLst/>
        </a:prstGeom>
        <a:solidFill>
          <a:srgbClr val="CC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solidFill>
                <a:schemeClr val="dk1"/>
              </a:solidFill>
              <a:effectLst/>
              <a:latin typeface="+mn-lt"/>
              <a:ea typeface="+mn-ea"/>
              <a:cs typeface="+mn-cs"/>
            </a:rPr>
            <a:t>Instructions:</a:t>
          </a:r>
          <a:endParaRPr lang="en-US">
            <a:effectLst/>
          </a:endParaRP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Material information in the yellow fields. list the unit type if applicable (Ex. in., ft., yd.)</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Enter the unit price of a single quantity of each material.</a:t>
          </a:r>
        </a:p>
        <a:p>
          <a:endParaRPr lang="en-US" sz="1100" b="1" baseline="0">
            <a:solidFill>
              <a:schemeClr val="dk1"/>
            </a:solidFill>
            <a:latin typeface="+mn-lt"/>
            <a:ea typeface="+mn-ea"/>
            <a:cs typeface="+mn-cs"/>
          </a:endParaRPr>
        </a:p>
        <a:p>
          <a:r>
            <a:rPr lang="en-US" sz="1100" b="1" baseline="0">
              <a:solidFill>
                <a:schemeClr val="dk1"/>
              </a:solidFill>
              <a:latin typeface="+mn-lt"/>
              <a:ea typeface="+mn-ea"/>
              <a:cs typeface="+mn-cs"/>
            </a:rPr>
            <a:t>The blue and green fields on the right side will auto polulate. Please to not add a "total" row at the bottom.</a:t>
          </a:r>
        </a:p>
        <a:p>
          <a:endParaRPr lang="en-US" sz="1100" b="1" baseline="0">
            <a:solidFill>
              <a:schemeClr val="dk1"/>
            </a:solidFill>
            <a:latin typeface="+mn-lt"/>
            <a:ea typeface="+mn-ea"/>
            <a:cs typeface="+mn-cs"/>
          </a:endParaRPr>
        </a:p>
        <a:p>
          <a:r>
            <a:rPr lang="en-US" sz="1100" b="1" baseline="0">
              <a:solidFill>
                <a:schemeClr val="dk1"/>
              </a:solidFill>
              <a:effectLst/>
              <a:latin typeface="+mn-lt"/>
              <a:ea typeface="+mn-ea"/>
              <a:cs typeface="+mn-cs"/>
            </a:rPr>
            <a:t>Formulas must be maintained if additional lines are required.  To do this:</a:t>
          </a:r>
          <a:endParaRPr lang="en-US">
            <a:effectLst/>
          </a:endParaRPr>
        </a:p>
        <a:p>
          <a:r>
            <a:rPr lang="en-US" sz="1100" b="1" baseline="0">
              <a:solidFill>
                <a:schemeClr val="dk1"/>
              </a:solidFill>
              <a:effectLst/>
              <a:latin typeface="+mn-lt"/>
              <a:ea typeface="+mn-ea"/>
              <a:cs typeface="+mn-cs"/>
            </a:rPr>
            <a:t>- Copy entire row</a:t>
          </a:r>
          <a:endParaRPr lang="en-US">
            <a:effectLst/>
          </a:endParaRPr>
        </a:p>
        <a:p>
          <a:r>
            <a:rPr lang="en-US" sz="1100" b="1" baseline="0">
              <a:solidFill>
                <a:schemeClr val="dk1"/>
              </a:solidFill>
              <a:effectLst/>
              <a:latin typeface="+mn-lt"/>
              <a:ea typeface="+mn-ea"/>
              <a:cs typeface="+mn-cs"/>
            </a:rPr>
            <a:t>- Select row below and right click and select Insert Copies Cells           - Confirm that 'Cost' formulas copied</a:t>
          </a:r>
          <a:endParaRPr lang="en-US">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deshaie\Desktop\Finished%20Projects\Project%2015464%20-Cat%20A-%20DR4338\Force%20Account%20Equipment\Days%2031-90%20Equipment.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kdeshaie\Desktop\Finished%20Projects\Project%2015464%20-Cat%20A-%20DR4338\Force%20Account%20Labor\Days%2031-90%20Labor%20Revised.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jamie_marshall\Local%20Settings\Temporary%20Internet%20Files\Content.Outlook\TP1IZU6Z\PA%20Technology\02%20-%20PW%20Tools\0%20-%20PW%20Templates\National%20PW%20Template%20V2.5%20-%20February%20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L OUT FIRST - TOC"/>
      <sheetName val="SITE SHEET 1"/>
      <sheetName val="SITE COSTS"/>
      <sheetName val="Sheet1"/>
      <sheetName val="EQUIPMENT"/>
      <sheetName val="FEMA EQUIPMENT RATES"/>
      <sheetName val="ESTIMATOR I"/>
    </sheetNames>
    <sheetDataSet>
      <sheetData sheetId="0">
        <row r="4">
          <cell r="F4" t="str">
            <v>DR 4338 GA</v>
          </cell>
        </row>
      </sheetData>
      <sheetData sheetId="1" refreshError="1"/>
      <sheetData sheetId="2" refreshError="1"/>
      <sheetData sheetId="3" refreshError="1"/>
      <sheetData sheetId="4" refreshError="1"/>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L OUT FIRST - TOC"/>
      <sheetName val="SITE SHEET 1"/>
      <sheetName val="SITE COSTS"/>
      <sheetName val="Sheet1"/>
      <sheetName val="LABOR"/>
      <sheetName val="FEMA EQUIPMENT RATES"/>
      <sheetName val="ESTIMATOR I"/>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FEMAcostcodes"/>
      <sheetName val="PW FACT SHEET"/>
      <sheetName val="FILL OUT FIRST - TOC"/>
      <sheetName val="PW"/>
      <sheetName val="DDD-SOW CONTINUATION"/>
      <sheetName val="SCOPE NOTES"/>
      <sheetName val="COST CONTINUATION"/>
      <sheetName val="SC"/>
      <sheetName val="HMP"/>
      <sheetName val="HAZMIT SUM"/>
      <sheetName val="PW PNP FACILITY QUESTIONNAIRE"/>
      <sheetName val="DIRECT ADMIN COSTS"/>
      <sheetName val="FORCE ACCOUNT SUMMARY"/>
      <sheetName val="PAYROLL DATA"/>
      <sheetName val="FRINGE"/>
      <sheetName val="LABOR"/>
      <sheetName val="EQUIPMENT INVENTORY"/>
      <sheetName val="EQUIPMENT"/>
      <sheetName val="MATERIALS"/>
      <sheetName val="CONTRACTS"/>
      <sheetName val="RENTAL EQUIPMENT"/>
      <sheetName val="PHOTOS"/>
      <sheetName val="LOCATION MAP"/>
      <sheetName val="FIRMETTE"/>
      <sheetName val="CODESEARCH"/>
      <sheetName val="DO NOT SCAN"/>
      <sheetName val="BACKUP"/>
      <sheetName val="NARRATIVE"/>
      <sheetName val="SITE COSTS"/>
      <sheetName val="Estimator I"/>
      <sheetName val="Estimator II"/>
      <sheetName val="REPETITIVE LOSS"/>
      <sheetName val="RPA"/>
      <sheetName val="PNP RPA FORM"/>
      <sheetName val="EXIT BRIEFING"/>
      <sheetName val="Utility"/>
      <sheetName val="States"/>
      <sheetName val="Counti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CC"/>
        </a:solidFill>
        <a:ln w="9525" cap="flat" cmpd="sng" algn="ctr">
          <a:noFill/>
          <a:prstDash val="solid"/>
          <a:round/>
          <a:headEnd type="none" w="med" len="med"/>
          <a:tailEnd type="none" w="med" len="med"/>
        </a:ln>
        <a:effectLst>
          <a:prstShdw prst="shdw17" dist="17961" dir="2700000">
            <a:srgbClr val="FFFFCC">
              <a:gamma/>
              <a:shade val="60000"/>
              <a:invGamma/>
            </a:srgbClr>
          </a:prstShdw>
        </a:effectLst>
      </a:spPr>
      <a:bodyPr vertOverflow="clip" wrap="square" lIns="18288" tIns="0" rIns="0" bIns="0" upright="1"/>
      <a:lstStyle/>
    </a:spDef>
    <a:lnDef>
      <a:spPr bwMode="auto">
        <a:xfrm>
          <a:off x="0" y="0"/>
          <a:ext cx="1" cy="1"/>
        </a:xfrm>
        <a:custGeom>
          <a:avLst/>
          <a:gdLst/>
          <a:ahLst/>
          <a:cxnLst/>
          <a:rect l="0" t="0" r="0" b="0"/>
          <a:pathLst/>
        </a:custGeom>
        <a:solidFill>
          <a:srgbClr val="FFFFCC"/>
        </a:solidFill>
        <a:ln w="9525" cap="flat" cmpd="sng" algn="ctr">
          <a:noFill/>
          <a:prstDash val="solid"/>
          <a:round/>
          <a:headEnd type="none" w="med" len="med"/>
          <a:tailEnd type="none" w="med" len="med"/>
        </a:ln>
        <a:effectLst>
          <a:prstShdw prst="shdw17" dist="17961" dir="2700000">
            <a:srgbClr val="FFFFCC">
              <a:gamma/>
              <a:shade val="60000"/>
              <a:invGamma/>
            </a:srgbClr>
          </a:prstShdw>
        </a:effectLst>
      </a:spPr>
      <a:bodyPr vertOverflow="clip" wrap="square" lIns="18288" tIns="0" rIns="0" bIns="0" upright="1"/>
      <a:lstStyle/>
    </a:lnDef>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3B1E3EA-8E57-41E0-9FE9-F5FAA5729326}">
  <we:reference id="f4c77554-b580-40d0-9fb3-a47e0a5d1d60" version="6.0.0.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B1:O41"/>
  <sheetViews>
    <sheetView showGridLines="0" showZeros="0" tabSelected="1" zoomScale="85" zoomScaleNormal="85" zoomScaleSheetLayoutView="64" workbookViewId="0">
      <selection activeCell="B13" sqref="B13:C13"/>
    </sheetView>
  </sheetViews>
  <sheetFormatPr defaultColWidth="9.109375" defaultRowHeight="13.2" x14ac:dyDescent="0.25"/>
  <cols>
    <col min="1" max="1" width="2.6640625" style="1" customWidth="1"/>
    <col min="2" max="2" width="31.109375" style="1" customWidth="1"/>
    <col min="3" max="3" width="23.5546875" style="1" customWidth="1"/>
    <col min="4" max="4" width="10.6640625" style="29" customWidth="1"/>
    <col min="5" max="5" width="3.33203125" style="29" customWidth="1"/>
    <col min="6" max="6" width="14.88671875" style="1" customWidth="1"/>
    <col min="7" max="7" width="15.5546875" style="1" customWidth="1"/>
    <col min="8" max="8" width="2.44140625" style="2" customWidth="1"/>
    <col min="9" max="9" width="2.109375" style="1" customWidth="1"/>
    <col min="10" max="11" width="2.33203125" style="1" customWidth="1"/>
    <col min="12" max="12" width="33.6640625" style="400" customWidth="1"/>
    <col min="13" max="13" width="16.109375" style="401" customWidth="1"/>
    <col min="14" max="14" width="8.109375" style="1" customWidth="1"/>
    <col min="15" max="15" width="11.6640625" style="1" customWidth="1"/>
    <col min="16" max="16" width="9.109375" style="1" customWidth="1"/>
    <col min="17" max="16384" width="9.109375" style="1"/>
  </cols>
  <sheetData>
    <row r="1" spans="2:15" s="7" customFormat="1" ht="7.2" customHeight="1" thickBot="1" x14ac:dyDescent="0.3">
      <c r="B1" s="12"/>
      <c r="C1" s="12"/>
      <c r="D1" s="28"/>
      <c r="E1" s="28"/>
      <c r="H1" s="13"/>
      <c r="I1" s="13"/>
      <c r="L1" s="396"/>
      <c r="M1" s="397"/>
    </row>
    <row r="2" spans="2:15" s="7" customFormat="1" ht="14.25" customHeight="1" x14ac:dyDescent="0.25">
      <c r="B2" s="494" t="s">
        <v>36</v>
      </c>
      <c r="C2" s="495"/>
      <c r="D2" s="495"/>
      <c r="E2" s="495"/>
      <c r="F2" s="495"/>
      <c r="G2" s="496"/>
      <c r="H2" s="8"/>
      <c r="I2" s="8"/>
      <c r="L2" s="488" t="s">
        <v>291</v>
      </c>
      <c r="M2" s="489"/>
    </row>
    <row r="3" spans="2:15" s="7" customFormat="1" ht="14.25" customHeight="1" x14ac:dyDescent="0.25">
      <c r="B3" s="497"/>
      <c r="C3" s="498"/>
      <c r="D3" s="498"/>
      <c r="E3" s="498"/>
      <c r="F3" s="498"/>
      <c r="G3" s="499"/>
      <c r="H3" s="8"/>
      <c r="I3" s="8"/>
      <c r="L3" s="490"/>
      <c r="M3" s="491"/>
    </row>
    <row r="4" spans="2:15" s="6" customFormat="1" ht="19.95" customHeight="1" x14ac:dyDescent="0.25">
      <c r="B4" s="30" t="s">
        <v>9</v>
      </c>
      <c r="C4" s="283" t="s">
        <v>55</v>
      </c>
      <c r="D4" s="500" t="s">
        <v>11</v>
      </c>
      <c r="E4" s="506"/>
      <c r="F4" s="500" t="s">
        <v>38</v>
      </c>
      <c r="G4" s="501"/>
      <c r="H4" s="9"/>
      <c r="I4" s="9"/>
      <c r="J4" s="7"/>
      <c r="K4" s="1"/>
      <c r="L4" s="492" t="s">
        <v>301</v>
      </c>
      <c r="M4" s="493" t="s">
        <v>292</v>
      </c>
      <c r="N4" s="1"/>
    </row>
    <row r="5" spans="2:15" s="6" customFormat="1" ht="19.95" customHeight="1" thickBot="1" x14ac:dyDescent="0.3">
      <c r="B5" s="242"/>
      <c r="C5" s="284"/>
      <c r="D5" s="507" t="s">
        <v>113</v>
      </c>
      <c r="E5" s="508"/>
      <c r="F5" s="502"/>
      <c r="G5" s="503"/>
      <c r="H5" s="9"/>
      <c r="I5" s="9"/>
      <c r="J5" s="1"/>
      <c r="K5" s="1"/>
      <c r="L5" s="492"/>
      <c r="M5" s="493"/>
      <c r="N5" s="194"/>
      <c r="O5" s="194"/>
    </row>
    <row r="6" spans="2:15" s="6" customFormat="1" ht="28.5" customHeight="1" x14ac:dyDescent="0.25">
      <c r="B6" s="509" t="s">
        <v>36</v>
      </c>
      <c r="C6" s="510"/>
      <c r="D6" s="510"/>
      <c r="E6" s="511"/>
      <c r="F6" s="504" t="s">
        <v>220</v>
      </c>
      <c r="G6" s="504" t="s">
        <v>221</v>
      </c>
      <c r="H6" s="9"/>
      <c r="I6" s="9"/>
      <c r="J6" s="1"/>
      <c r="K6" s="1"/>
      <c r="L6" s="288"/>
      <c r="M6" s="289"/>
      <c r="N6" s="78"/>
      <c r="O6" s="78"/>
    </row>
    <row r="7" spans="2:15" ht="28.5" customHeight="1" thickBot="1" x14ac:dyDescent="0.3">
      <c r="B7" s="512"/>
      <c r="C7" s="513"/>
      <c r="D7" s="513"/>
      <c r="E7" s="514"/>
      <c r="F7" s="505"/>
      <c r="G7" s="505"/>
      <c r="I7" s="2"/>
      <c r="L7" s="290"/>
      <c r="M7" s="291"/>
      <c r="N7" s="78"/>
      <c r="O7" s="78"/>
    </row>
    <row r="8" spans="2:15" s="15" customFormat="1" ht="28.5" customHeight="1" thickBot="1" x14ac:dyDescent="0.3">
      <c r="B8" s="515" t="s">
        <v>56</v>
      </c>
      <c r="C8" s="516"/>
      <c r="D8" s="517" t="s">
        <v>87</v>
      </c>
      <c r="E8" s="518"/>
      <c r="F8" s="246">
        <f>SUM(Activity_Location_Listing!E8:E150)</f>
        <v>0</v>
      </c>
      <c r="G8" s="243">
        <f>SUM(F9:G19)-F20-F21</f>
        <v>0</v>
      </c>
      <c r="H8" s="14"/>
      <c r="I8" s="14"/>
      <c r="L8" s="290"/>
      <c r="M8" s="291"/>
      <c r="N8" s="193"/>
      <c r="O8" s="193"/>
    </row>
    <row r="9" spans="2:15" s="15" customFormat="1" ht="25.5" customHeight="1" x14ac:dyDescent="0.25">
      <c r="B9" s="519" t="s">
        <v>53</v>
      </c>
      <c r="C9" s="520"/>
      <c r="D9" s="189">
        <f>Labor!BT7</f>
        <v>0</v>
      </c>
      <c r="E9" s="188" t="s">
        <v>90</v>
      </c>
      <c r="F9" s="474">
        <f>Labor!BX7</f>
        <v>0</v>
      </c>
      <c r="G9" s="475"/>
      <c r="H9" s="14"/>
      <c r="I9" s="14"/>
      <c r="L9" s="290"/>
      <c r="M9" s="291"/>
      <c r="N9" s="193"/>
      <c r="O9" s="193"/>
    </row>
    <row r="10" spans="2:15" ht="25.5" customHeight="1" x14ac:dyDescent="0.25">
      <c r="B10" s="476" t="s">
        <v>54</v>
      </c>
      <c r="C10" s="477"/>
      <c r="D10" s="185">
        <f>Labor!BT8</f>
        <v>0</v>
      </c>
      <c r="E10" s="181" t="s">
        <v>90</v>
      </c>
      <c r="F10" s="472">
        <f>Labor!BX8</f>
        <v>0</v>
      </c>
      <c r="G10" s="473"/>
      <c r="I10" s="2"/>
      <c r="L10" s="290"/>
      <c r="M10" s="291"/>
      <c r="N10" s="193"/>
      <c r="O10" s="193"/>
    </row>
    <row r="11" spans="2:15" ht="25.5" customHeight="1" x14ac:dyDescent="0.25">
      <c r="B11" s="480" t="s">
        <v>37</v>
      </c>
      <c r="C11" s="481"/>
      <c r="D11" s="184">
        <f>Equipment!BJ8</f>
        <v>0</v>
      </c>
      <c r="E11" s="181" t="s">
        <v>90</v>
      </c>
      <c r="F11" s="482">
        <f>Equipment!BK8</f>
        <v>0</v>
      </c>
      <c r="G11" s="483"/>
      <c r="I11" s="2"/>
      <c r="L11" s="290"/>
      <c r="M11" s="291"/>
      <c r="N11" s="193"/>
      <c r="O11" s="193"/>
    </row>
    <row r="12" spans="2:15" ht="25.5" customHeight="1" x14ac:dyDescent="0.25">
      <c r="B12" s="468"/>
      <c r="C12" s="469"/>
      <c r="D12" s="185">
        <f>Equipment!BJ10</f>
        <v>0</v>
      </c>
      <c r="E12" s="181" t="s">
        <v>91</v>
      </c>
      <c r="F12" s="484"/>
      <c r="G12" s="485"/>
      <c r="I12" s="2"/>
      <c r="L12" s="290"/>
      <c r="M12" s="291"/>
      <c r="N12" s="193"/>
      <c r="O12" s="193"/>
    </row>
    <row r="13" spans="2:15" ht="25.5" customHeight="1" x14ac:dyDescent="0.25">
      <c r="B13" s="480" t="s">
        <v>319</v>
      </c>
      <c r="C13" s="481"/>
      <c r="D13" s="478" t="s">
        <v>52</v>
      </c>
      <c r="E13" s="479"/>
      <c r="F13" s="472">
        <f>Material!P9</f>
        <v>0</v>
      </c>
      <c r="G13" s="473"/>
      <c r="I13" s="2"/>
      <c r="L13" s="293"/>
      <c r="M13" s="292"/>
      <c r="N13" s="193"/>
      <c r="O13" s="193"/>
    </row>
    <row r="14" spans="2:15" ht="25.5" customHeight="1" x14ac:dyDescent="0.25">
      <c r="B14" s="480" t="s">
        <v>65</v>
      </c>
      <c r="C14" s="481"/>
      <c r="D14" s="486" t="s">
        <v>52</v>
      </c>
      <c r="E14" s="487"/>
      <c r="F14" s="472">
        <f>Contract!O9</f>
        <v>0</v>
      </c>
      <c r="G14" s="473"/>
      <c r="I14" s="2"/>
      <c r="L14" s="293"/>
      <c r="M14" s="292"/>
    </row>
    <row r="15" spans="2:15" ht="25.5" customHeight="1" x14ac:dyDescent="0.25">
      <c r="B15" s="476" t="s">
        <v>99</v>
      </c>
      <c r="C15" s="477"/>
      <c r="D15" s="478" t="s">
        <v>52</v>
      </c>
      <c r="E15" s="479"/>
      <c r="F15" s="484">
        <f>Rented_Equipment!Q9</f>
        <v>0</v>
      </c>
      <c r="G15" s="485"/>
      <c r="I15" s="2"/>
      <c r="L15" s="293"/>
      <c r="M15" s="292"/>
    </row>
    <row r="16" spans="2:15" ht="25.5" customHeight="1" x14ac:dyDescent="0.25">
      <c r="B16" s="480" t="s">
        <v>318</v>
      </c>
      <c r="C16" s="481"/>
      <c r="D16" s="184">
        <f>SUMIFS(Purchased_Equipment!$H$6:$H$41,Purchased_Equipment!I6:I41,Purchased_Equipment!$T$3)</f>
        <v>0</v>
      </c>
      <c r="E16" s="181" t="s">
        <v>90</v>
      </c>
      <c r="F16" s="482">
        <f>Purchased_Equipment!R9</f>
        <v>0</v>
      </c>
      <c r="G16" s="483"/>
      <c r="I16" s="2"/>
      <c r="L16" s="293"/>
      <c r="M16" s="292"/>
    </row>
    <row r="17" spans="2:13" ht="25.5" customHeight="1" x14ac:dyDescent="0.25">
      <c r="B17" s="468"/>
      <c r="C17" s="469"/>
      <c r="D17" s="185">
        <f>SUMIFS(Purchased_Equipment!$H$11:$H$46,Purchased_Equipment!$I$11:$I$46,Purchased_Equipment!$T$4)</f>
        <v>0</v>
      </c>
      <c r="E17" s="181" t="s">
        <v>91</v>
      </c>
      <c r="F17" s="484"/>
      <c r="G17" s="485"/>
      <c r="I17" s="2"/>
      <c r="L17" s="293"/>
      <c r="M17" s="292"/>
    </row>
    <row r="18" spans="2:13" ht="25.5" customHeight="1" x14ac:dyDescent="0.25">
      <c r="B18" s="476" t="s">
        <v>289</v>
      </c>
      <c r="C18" s="477"/>
      <c r="D18" s="478" t="s">
        <v>52</v>
      </c>
      <c r="E18" s="479"/>
      <c r="F18" s="472">
        <f>Soft_Costs!Q9</f>
        <v>0</v>
      </c>
      <c r="G18" s="473"/>
      <c r="I18" s="2"/>
      <c r="L18" s="293"/>
      <c r="M18" s="292"/>
    </row>
    <row r="19" spans="2:13" ht="25.5" customHeight="1" x14ac:dyDescent="0.25">
      <c r="B19" s="476" t="s">
        <v>86</v>
      </c>
      <c r="C19" s="477"/>
      <c r="D19" s="478" t="s">
        <v>52</v>
      </c>
      <c r="E19" s="479"/>
      <c r="F19" s="472">
        <f>Mutual_Aid!J6</f>
        <v>0</v>
      </c>
      <c r="G19" s="473"/>
      <c r="I19" s="2"/>
      <c r="L19" s="293"/>
      <c r="M19" s="292"/>
    </row>
    <row r="20" spans="2:13" ht="25.5" customHeight="1" x14ac:dyDescent="0.25">
      <c r="B20" s="468" t="s">
        <v>290</v>
      </c>
      <c r="C20" s="469"/>
      <c r="D20" s="470" t="s">
        <v>52</v>
      </c>
      <c r="E20" s="471"/>
      <c r="F20" s="472">
        <f>Insurance_Reductions!Q9</f>
        <v>0</v>
      </c>
      <c r="G20" s="473"/>
      <c r="I20" s="2"/>
      <c r="L20" s="293"/>
      <c r="M20" s="292"/>
    </row>
    <row r="21" spans="2:13" ht="25.5" customHeight="1" thickBot="1" x14ac:dyDescent="0.3">
      <c r="B21" s="462" t="s">
        <v>293</v>
      </c>
      <c r="C21" s="463"/>
      <c r="D21" s="464" t="s">
        <v>52</v>
      </c>
      <c r="E21" s="465"/>
      <c r="F21" s="466">
        <f>SUM(Activity_Location_Listing!AQ8:AQ407)</f>
        <v>0</v>
      </c>
      <c r="G21" s="467"/>
      <c r="I21" s="2"/>
      <c r="L21" s="398"/>
      <c r="M21" s="399"/>
    </row>
    <row r="22" spans="2:13" ht="25.5" customHeight="1" x14ac:dyDescent="0.25">
      <c r="I22" s="2"/>
    </row>
    <row r="23" spans="2:13" ht="25.5" customHeight="1" x14ac:dyDescent="0.25">
      <c r="I23" s="2"/>
    </row>
    <row r="24" spans="2:13" ht="25.5" customHeight="1" x14ac:dyDescent="0.25">
      <c r="I24" s="2"/>
    </row>
    <row r="25" spans="2:13" ht="25.5" customHeight="1" x14ac:dyDescent="0.25">
      <c r="I25" s="2"/>
    </row>
    <row r="26" spans="2:13" ht="25.5" customHeight="1" x14ac:dyDescent="0.25">
      <c r="I26" s="2"/>
    </row>
    <row r="27" spans="2:13" ht="25.5" customHeight="1" x14ac:dyDescent="0.25">
      <c r="I27" s="2"/>
    </row>
    <row r="28" spans="2:13" ht="25.5" customHeight="1" x14ac:dyDescent="0.25">
      <c r="I28" s="2"/>
    </row>
    <row r="29" spans="2:13" ht="25.5" customHeight="1" x14ac:dyDescent="0.25">
      <c r="I29" s="2"/>
    </row>
    <row r="30" spans="2:13" ht="25.5" customHeight="1" x14ac:dyDescent="0.25">
      <c r="I30" s="2"/>
    </row>
    <row r="31" spans="2:13" ht="25.5" customHeight="1" x14ac:dyDescent="0.25">
      <c r="I31" s="2"/>
    </row>
    <row r="32" spans="2:13" ht="25.5" customHeight="1" x14ac:dyDescent="0.25">
      <c r="I32" s="2"/>
    </row>
    <row r="33" spans="9:9" ht="25.5" customHeight="1" x14ac:dyDescent="0.25">
      <c r="I33" s="2"/>
    </row>
    <row r="34" spans="9:9" ht="25.5" customHeight="1" x14ac:dyDescent="0.25">
      <c r="I34" s="2"/>
    </row>
    <row r="35" spans="9:9" ht="25.5" customHeight="1" x14ac:dyDescent="0.25">
      <c r="I35" s="2"/>
    </row>
    <row r="36" spans="9:9" ht="25.5" customHeight="1" x14ac:dyDescent="0.25">
      <c r="I36" s="2"/>
    </row>
    <row r="37" spans="9:9" ht="25.5" customHeight="1" x14ac:dyDescent="0.25">
      <c r="I37" s="2"/>
    </row>
    <row r="38" spans="9:9" ht="25.5" customHeight="1" x14ac:dyDescent="0.25">
      <c r="I38" s="2"/>
    </row>
    <row r="39" spans="9:9" ht="25.5" customHeight="1" x14ac:dyDescent="0.25">
      <c r="I39" s="2"/>
    </row>
    <row r="40" spans="9:9" ht="25.5" customHeight="1" x14ac:dyDescent="0.25">
      <c r="I40" s="2"/>
    </row>
    <row r="41" spans="9:9" ht="25.5" customHeight="1" x14ac:dyDescent="0.25">
      <c r="I41" s="2"/>
    </row>
  </sheetData>
  <sheetProtection selectLockedCells="1"/>
  <mergeCells count="42">
    <mergeCell ref="L2:M3"/>
    <mergeCell ref="L4:L5"/>
    <mergeCell ref="M4:M5"/>
    <mergeCell ref="F15:G15"/>
    <mergeCell ref="B2:G3"/>
    <mergeCell ref="F4:G4"/>
    <mergeCell ref="F5:G5"/>
    <mergeCell ref="F6:F7"/>
    <mergeCell ref="D4:E4"/>
    <mergeCell ref="D5:E5"/>
    <mergeCell ref="B6:E7"/>
    <mergeCell ref="B8:C8"/>
    <mergeCell ref="D8:E8"/>
    <mergeCell ref="B9:C9"/>
    <mergeCell ref="G6:G7"/>
    <mergeCell ref="B15:C15"/>
    <mergeCell ref="B19:C19"/>
    <mergeCell ref="D19:E19"/>
    <mergeCell ref="F19:G19"/>
    <mergeCell ref="D13:E13"/>
    <mergeCell ref="D14:E14"/>
    <mergeCell ref="B16:C17"/>
    <mergeCell ref="F16:G17"/>
    <mergeCell ref="F9:G9"/>
    <mergeCell ref="F14:G14"/>
    <mergeCell ref="B18:C18"/>
    <mergeCell ref="D18:E18"/>
    <mergeCell ref="F18:G18"/>
    <mergeCell ref="B11:C12"/>
    <mergeCell ref="F10:G10"/>
    <mergeCell ref="F11:G12"/>
    <mergeCell ref="F13:G13"/>
    <mergeCell ref="B14:C14"/>
    <mergeCell ref="D15:E15"/>
    <mergeCell ref="B13:C13"/>
    <mergeCell ref="B10:C10"/>
    <mergeCell ref="B21:C21"/>
    <mergeCell ref="D21:E21"/>
    <mergeCell ref="F21:G21"/>
    <mergeCell ref="B20:C20"/>
    <mergeCell ref="D20:E20"/>
    <mergeCell ref="F20:G20"/>
  </mergeCells>
  <dataValidations count="1">
    <dataValidation type="list" allowBlank="1" showInputMessage="1" showErrorMessage="1" sqref="N1" xr:uid="{00000000-0002-0000-0100-000000000000}">
      <formula1>$K$1:$M$1</formula1>
    </dataValidation>
  </dataValidations>
  <printOptions horizontalCentered="1" verticalCentered="1"/>
  <pageMargins left="0.25" right="0.25" top="0.55000000000000004" bottom="0.4" header="0.25" footer="0.19"/>
  <pageSetup scale="58" orientation="landscape" blackAndWhite="1" r:id="rId1"/>
  <headerFooter alignWithMargins="0">
    <oddFooter>&amp;CFORCE ACCOUNT EQUIPMENT 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DC113-8F91-4B28-98D9-45DE058F04A1}">
  <sheetPr>
    <tabColor theme="6" tint="0.39997558519241921"/>
  </sheetPr>
  <dimension ref="B1:S45"/>
  <sheetViews>
    <sheetView workbookViewId="0">
      <selection activeCell="S2" sqref="S2:S7"/>
    </sheetView>
  </sheetViews>
  <sheetFormatPr defaultRowHeight="13.2" x14ac:dyDescent="0.25"/>
  <cols>
    <col min="1" max="1" width="3.6640625" customWidth="1"/>
    <col min="2" max="2" width="6.6640625" customWidth="1"/>
    <col min="3" max="3" width="5.33203125" customWidth="1"/>
    <col min="4" max="4" width="5.6640625" customWidth="1"/>
    <col min="5" max="5" width="4.44140625" customWidth="1"/>
    <col min="6" max="6" width="6.6640625" customWidth="1"/>
    <col min="11" max="11" width="15.109375" customWidth="1"/>
    <col min="12" max="13" width="8.88671875" style="354"/>
    <col min="14" max="14" width="9.44140625" style="354" customWidth="1"/>
    <col min="15" max="15" width="20.6640625" style="365" customWidth="1"/>
    <col min="16" max="16" width="9.44140625" style="365" customWidth="1"/>
    <col min="17" max="17" width="15.33203125" customWidth="1"/>
    <col min="18" max="18" width="6.109375" customWidth="1"/>
  </cols>
  <sheetData>
    <row r="1" spans="2:19" ht="13.8" thickBot="1" x14ac:dyDescent="0.3"/>
    <row r="2" spans="2:19" x14ac:dyDescent="0.25">
      <c r="B2" s="774" t="s">
        <v>269</v>
      </c>
      <c r="C2" s="775"/>
      <c r="D2" s="775"/>
      <c r="E2" s="775"/>
      <c r="F2" s="775"/>
      <c r="G2" s="775"/>
      <c r="H2" s="775"/>
      <c r="I2" s="775"/>
      <c r="J2" s="775"/>
      <c r="K2" s="775"/>
      <c r="L2" s="775"/>
      <c r="M2" s="775"/>
      <c r="N2" s="775"/>
      <c r="O2" s="775"/>
      <c r="P2" s="775"/>
      <c r="Q2" s="776"/>
      <c r="S2" s="216" t="s">
        <v>275</v>
      </c>
    </row>
    <row r="3" spans="2:19" ht="13.8" thickBot="1" x14ac:dyDescent="0.3">
      <c r="B3" s="777"/>
      <c r="C3" s="778"/>
      <c r="D3" s="778"/>
      <c r="E3" s="778"/>
      <c r="F3" s="778"/>
      <c r="G3" s="778"/>
      <c r="H3" s="778"/>
      <c r="I3" s="778"/>
      <c r="J3" s="778"/>
      <c r="K3" s="778"/>
      <c r="L3" s="778"/>
      <c r="M3" s="778"/>
      <c r="N3" s="778"/>
      <c r="O3" s="778"/>
      <c r="P3" s="778"/>
      <c r="Q3" s="779"/>
      <c r="S3" s="216" t="s">
        <v>276</v>
      </c>
    </row>
    <row r="4" spans="2:19" ht="15" x14ac:dyDescent="0.25">
      <c r="B4" s="780" t="s">
        <v>9</v>
      </c>
      <c r="C4" s="781"/>
      <c r="D4" s="781"/>
      <c r="E4" s="781"/>
      <c r="F4" s="782"/>
      <c r="G4" s="783" t="s">
        <v>55</v>
      </c>
      <c r="H4" s="781"/>
      <c r="I4" s="781"/>
      <c r="J4" s="782"/>
      <c r="K4" s="276" t="s">
        <v>11</v>
      </c>
      <c r="L4" s="785" t="s">
        <v>38</v>
      </c>
      <c r="M4" s="872"/>
      <c r="N4" s="872"/>
      <c r="O4" s="872"/>
      <c r="P4" s="872"/>
      <c r="Q4" s="873"/>
      <c r="S4" s="216" t="s">
        <v>277</v>
      </c>
    </row>
    <row r="5" spans="2:19" x14ac:dyDescent="0.25">
      <c r="B5" s="787" t="str">
        <f>IF(Summary!B5="","",Summary!B5)</f>
        <v/>
      </c>
      <c r="C5" s="788"/>
      <c r="D5" s="788"/>
      <c r="E5" s="788"/>
      <c r="F5" s="789"/>
      <c r="G5" s="790" t="str">
        <f>IF(Summary!C5="","",Summary!C5)</f>
        <v/>
      </c>
      <c r="H5" s="788"/>
      <c r="I5" s="788"/>
      <c r="J5" s="789"/>
      <c r="K5" s="277" t="str">
        <f>IF(Summary!D5="","",Summary!D5)</f>
        <v>A</v>
      </c>
      <c r="L5" s="793" t="str">
        <f>IF(Summary!F5="","",Summary!F5)</f>
        <v/>
      </c>
      <c r="M5" s="874"/>
      <c r="N5" s="874"/>
      <c r="O5" s="874"/>
      <c r="P5" s="874"/>
      <c r="Q5" s="875"/>
      <c r="S5" s="216" t="s">
        <v>278</v>
      </c>
    </row>
    <row r="6" spans="2:19" ht="56.4" customHeight="1" x14ac:dyDescent="0.25">
      <c r="B6" s="763" t="s">
        <v>270</v>
      </c>
      <c r="C6" s="764"/>
      <c r="D6" s="764"/>
      <c r="E6" s="764"/>
      <c r="F6" s="764"/>
      <c r="G6" s="764"/>
      <c r="H6" s="764"/>
      <c r="I6" s="764"/>
      <c r="J6" s="764"/>
      <c r="K6" s="764"/>
      <c r="L6" s="764"/>
      <c r="M6" s="764"/>
      <c r="N6" s="764"/>
      <c r="O6" s="764"/>
      <c r="P6" s="764"/>
      <c r="Q6" s="765"/>
      <c r="S6" s="216" t="s">
        <v>279</v>
      </c>
    </row>
    <row r="7" spans="2:19" x14ac:dyDescent="0.25">
      <c r="B7" s="766"/>
      <c r="C7" s="767"/>
      <c r="D7" s="767"/>
      <c r="E7" s="767"/>
      <c r="F7" s="767"/>
      <c r="G7" s="767"/>
      <c r="H7" s="767"/>
      <c r="I7" s="767"/>
      <c r="J7" s="767"/>
      <c r="K7" s="767"/>
      <c r="L7" s="767"/>
      <c r="M7" s="767"/>
      <c r="N7" s="767"/>
      <c r="O7" s="767"/>
      <c r="P7" s="767"/>
      <c r="Q7" s="768"/>
      <c r="S7" s="216" t="s">
        <v>280</v>
      </c>
    </row>
    <row r="8" spans="2:19" ht="15.6" x14ac:dyDescent="0.25">
      <c r="B8" s="797" t="s">
        <v>271</v>
      </c>
      <c r="C8" s="798"/>
      <c r="D8" s="798"/>
      <c r="E8" s="798"/>
      <c r="F8" s="798"/>
      <c r="G8" s="798"/>
      <c r="H8" s="798"/>
      <c r="I8" s="798"/>
      <c r="J8" s="798"/>
      <c r="K8" s="798"/>
      <c r="L8" s="798"/>
      <c r="M8" s="798"/>
      <c r="N8" s="798"/>
      <c r="O8" s="798"/>
      <c r="P8" s="799"/>
      <c r="Q8" s="257" t="s">
        <v>12</v>
      </c>
    </row>
    <row r="9" spans="2:19" ht="32.4" customHeight="1" x14ac:dyDescent="0.25">
      <c r="B9" s="868" t="s">
        <v>272</v>
      </c>
      <c r="C9" s="758"/>
      <c r="D9" s="758"/>
      <c r="E9" s="758"/>
      <c r="F9" s="759"/>
      <c r="G9" s="756" t="s">
        <v>273</v>
      </c>
      <c r="H9" s="756"/>
      <c r="I9" s="756"/>
      <c r="J9" s="756"/>
      <c r="K9" s="385" t="s">
        <v>315</v>
      </c>
      <c r="L9" s="869" t="s">
        <v>274</v>
      </c>
      <c r="M9" s="870"/>
      <c r="N9" s="871"/>
      <c r="O9" s="298" t="s">
        <v>300</v>
      </c>
      <c r="P9" s="294" t="s">
        <v>292</v>
      </c>
      <c r="Q9" s="278">
        <f>SUM(Q10:Q45)</f>
        <v>0</v>
      </c>
    </row>
    <row r="10" spans="2:19" x14ac:dyDescent="0.25">
      <c r="B10" s="750"/>
      <c r="C10" s="856"/>
      <c r="D10" s="856"/>
      <c r="E10" s="856"/>
      <c r="F10" s="751"/>
      <c r="G10" s="857"/>
      <c r="H10" s="858"/>
      <c r="I10" s="858"/>
      <c r="J10" s="859"/>
      <c r="K10" s="263"/>
      <c r="L10" s="860"/>
      <c r="M10" s="861"/>
      <c r="N10" s="862"/>
      <c r="O10" s="366"/>
      <c r="P10" s="368" t="str">
        <f>IF(O10="","",VLOOKUP(O10,Summary!$L$6:$M$106,2,FALSE))</f>
        <v/>
      </c>
      <c r="Q10" s="267">
        <f>K10</f>
        <v>0</v>
      </c>
    </row>
    <row r="11" spans="2:19" x14ac:dyDescent="0.25">
      <c r="B11" s="750"/>
      <c r="C11" s="856"/>
      <c r="D11" s="856"/>
      <c r="E11" s="856"/>
      <c r="F11" s="751"/>
      <c r="G11" s="857"/>
      <c r="H11" s="858"/>
      <c r="I11" s="858"/>
      <c r="J11" s="859"/>
      <c r="K11" s="263"/>
      <c r="L11" s="860"/>
      <c r="M11" s="861"/>
      <c r="N11" s="862"/>
      <c r="O11" s="366"/>
      <c r="P11" s="368" t="str">
        <f>IF(O11="","",VLOOKUP(O11,Summary!$L$6:$M$106,2,FALSE))</f>
        <v/>
      </c>
      <c r="Q11" s="267">
        <f t="shared" ref="Q11:Q45" si="0">K11</f>
        <v>0</v>
      </c>
    </row>
    <row r="12" spans="2:19" x14ac:dyDescent="0.25">
      <c r="B12" s="750"/>
      <c r="C12" s="856"/>
      <c r="D12" s="856"/>
      <c r="E12" s="856"/>
      <c r="F12" s="751"/>
      <c r="G12" s="857"/>
      <c r="H12" s="858"/>
      <c r="I12" s="858"/>
      <c r="J12" s="859"/>
      <c r="K12" s="263"/>
      <c r="L12" s="860"/>
      <c r="M12" s="861"/>
      <c r="N12" s="862"/>
      <c r="O12" s="366"/>
      <c r="P12" s="368" t="str">
        <f>IF(O12="","",VLOOKUP(O12,Summary!$L$6:$M$106,2,FALSE))</f>
        <v/>
      </c>
      <c r="Q12" s="267">
        <f t="shared" si="0"/>
        <v>0</v>
      </c>
    </row>
    <row r="13" spans="2:19" x14ac:dyDescent="0.25">
      <c r="B13" s="750"/>
      <c r="C13" s="856"/>
      <c r="D13" s="856"/>
      <c r="E13" s="856"/>
      <c r="F13" s="751"/>
      <c r="G13" s="857"/>
      <c r="H13" s="858"/>
      <c r="I13" s="858"/>
      <c r="J13" s="859"/>
      <c r="K13" s="263"/>
      <c r="L13" s="860"/>
      <c r="M13" s="861"/>
      <c r="N13" s="862"/>
      <c r="O13" s="366"/>
      <c r="P13" s="368" t="str">
        <f>IF(O13="","",VLOOKUP(O13,Summary!$L$6:$M$106,2,FALSE))</f>
        <v/>
      </c>
      <c r="Q13" s="267">
        <f t="shared" si="0"/>
        <v>0</v>
      </c>
    </row>
    <row r="14" spans="2:19" x14ac:dyDescent="0.25">
      <c r="B14" s="750"/>
      <c r="C14" s="856"/>
      <c r="D14" s="856"/>
      <c r="E14" s="856"/>
      <c r="F14" s="751"/>
      <c r="G14" s="857"/>
      <c r="H14" s="858"/>
      <c r="I14" s="858"/>
      <c r="J14" s="859"/>
      <c r="K14" s="263"/>
      <c r="L14" s="860"/>
      <c r="M14" s="861"/>
      <c r="N14" s="862"/>
      <c r="O14" s="366"/>
      <c r="P14" s="368" t="str">
        <f>IF(O14="","",VLOOKUP(O14,Summary!$L$6:$M$106,2,FALSE))</f>
        <v/>
      </c>
      <c r="Q14" s="267">
        <f t="shared" si="0"/>
        <v>0</v>
      </c>
    </row>
    <row r="15" spans="2:19" x14ac:dyDescent="0.25">
      <c r="B15" s="750"/>
      <c r="C15" s="856"/>
      <c r="D15" s="856"/>
      <c r="E15" s="856"/>
      <c r="F15" s="751"/>
      <c r="G15" s="857"/>
      <c r="H15" s="858"/>
      <c r="I15" s="858"/>
      <c r="J15" s="859"/>
      <c r="K15" s="263"/>
      <c r="L15" s="860"/>
      <c r="M15" s="861"/>
      <c r="N15" s="862"/>
      <c r="O15" s="366"/>
      <c r="P15" s="368" t="str">
        <f>IF(O15="","",VLOOKUP(O15,Summary!$L$6:$M$106,2,FALSE))</f>
        <v/>
      </c>
      <c r="Q15" s="267">
        <f t="shared" si="0"/>
        <v>0</v>
      </c>
    </row>
    <row r="16" spans="2:19" x14ac:dyDescent="0.25">
      <c r="B16" s="750"/>
      <c r="C16" s="856"/>
      <c r="D16" s="856"/>
      <c r="E16" s="856"/>
      <c r="F16" s="751"/>
      <c r="G16" s="857"/>
      <c r="H16" s="858"/>
      <c r="I16" s="858"/>
      <c r="J16" s="859"/>
      <c r="K16" s="263"/>
      <c r="L16" s="860"/>
      <c r="M16" s="861"/>
      <c r="N16" s="862"/>
      <c r="O16" s="366"/>
      <c r="P16" s="368" t="str">
        <f>IF(O16="","",VLOOKUP(O16,Summary!$L$6:$M$106,2,FALSE))</f>
        <v/>
      </c>
      <c r="Q16" s="267">
        <f t="shared" si="0"/>
        <v>0</v>
      </c>
    </row>
    <row r="17" spans="2:17" x14ac:dyDescent="0.25">
      <c r="B17" s="750"/>
      <c r="C17" s="856"/>
      <c r="D17" s="856"/>
      <c r="E17" s="856"/>
      <c r="F17" s="751"/>
      <c r="G17" s="857"/>
      <c r="H17" s="858"/>
      <c r="I17" s="858"/>
      <c r="J17" s="859"/>
      <c r="K17" s="263"/>
      <c r="L17" s="860"/>
      <c r="M17" s="861"/>
      <c r="N17" s="862"/>
      <c r="O17" s="366"/>
      <c r="P17" s="368" t="str">
        <f>IF(O17="","",VLOOKUP(O17,Summary!$L$6:$M$106,2,FALSE))</f>
        <v/>
      </c>
      <c r="Q17" s="267">
        <f t="shared" si="0"/>
        <v>0</v>
      </c>
    </row>
    <row r="18" spans="2:17" x14ac:dyDescent="0.25">
      <c r="B18" s="750"/>
      <c r="C18" s="856"/>
      <c r="D18" s="856"/>
      <c r="E18" s="856"/>
      <c r="F18" s="751"/>
      <c r="G18" s="857"/>
      <c r="H18" s="858"/>
      <c r="I18" s="858"/>
      <c r="J18" s="859"/>
      <c r="K18" s="263"/>
      <c r="L18" s="860"/>
      <c r="M18" s="861"/>
      <c r="N18" s="862"/>
      <c r="O18" s="366"/>
      <c r="P18" s="368" t="str">
        <f>IF(O18="","",VLOOKUP(O18,Summary!$L$6:$M$106,2,FALSE))</f>
        <v/>
      </c>
      <c r="Q18" s="267">
        <f t="shared" si="0"/>
        <v>0</v>
      </c>
    </row>
    <row r="19" spans="2:17" x14ac:dyDescent="0.25">
      <c r="B19" s="750"/>
      <c r="C19" s="856"/>
      <c r="D19" s="856"/>
      <c r="E19" s="856"/>
      <c r="F19" s="751"/>
      <c r="G19" s="857"/>
      <c r="H19" s="858"/>
      <c r="I19" s="858"/>
      <c r="J19" s="859"/>
      <c r="K19" s="263"/>
      <c r="L19" s="860"/>
      <c r="M19" s="861"/>
      <c r="N19" s="862"/>
      <c r="O19" s="366"/>
      <c r="P19" s="368" t="str">
        <f>IF(O19="","",VLOOKUP(O19,Summary!$L$6:$M$106,2,FALSE))</f>
        <v/>
      </c>
      <c r="Q19" s="267">
        <f t="shared" si="0"/>
        <v>0</v>
      </c>
    </row>
    <row r="20" spans="2:17" x14ac:dyDescent="0.25">
      <c r="B20" s="750"/>
      <c r="C20" s="856"/>
      <c r="D20" s="856"/>
      <c r="E20" s="856"/>
      <c r="F20" s="751"/>
      <c r="G20" s="857"/>
      <c r="H20" s="858"/>
      <c r="I20" s="858"/>
      <c r="J20" s="859"/>
      <c r="K20" s="263"/>
      <c r="L20" s="860"/>
      <c r="M20" s="861"/>
      <c r="N20" s="862"/>
      <c r="O20" s="366"/>
      <c r="P20" s="368" t="str">
        <f>IF(O20="","",VLOOKUP(O20,Summary!$L$6:$M$106,2,FALSE))</f>
        <v/>
      </c>
      <c r="Q20" s="267">
        <f t="shared" si="0"/>
        <v>0</v>
      </c>
    </row>
    <row r="21" spans="2:17" x14ac:dyDescent="0.25">
      <c r="B21" s="750"/>
      <c r="C21" s="856"/>
      <c r="D21" s="856"/>
      <c r="E21" s="856"/>
      <c r="F21" s="751"/>
      <c r="G21" s="857"/>
      <c r="H21" s="858"/>
      <c r="I21" s="858"/>
      <c r="J21" s="859"/>
      <c r="K21" s="263"/>
      <c r="L21" s="860"/>
      <c r="M21" s="861"/>
      <c r="N21" s="862"/>
      <c r="O21" s="366"/>
      <c r="P21" s="368" t="str">
        <f>IF(O21="","",VLOOKUP(O21,Summary!$L$6:$M$106,2,FALSE))</f>
        <v/>
      </c>
      <c r="Q21" s="267">
        <f t="shared" si="0"/>
        <v>0</v>
      </c>
    </row>
    <row r="22" spans="2:17" x14ac:dyDescent="0.25">
      <c r="B22" s="750"/>
      <c r="C22" s="856"/>
      <c r="D22" s="856"/>
      <c r="E22" s="856"/>
      <c r="F22" s="751"/>
      <c r="G22" s="857"/>
      <c r="H22" s="858"/>
      <c r="I22" s="858"/>
      <c r="J22" s="859"/>
      <c r="K22" s="263"/>
      <c r="L22" s="860"/>
      <c r="M22" s="861"/>
      <c r="N22" s="862"/>
      <c r="O22" s="366"/>
      <c r="P22" s="368" t="str">
        <f>IF(O22="","",VLOOKUP(O22,Summary!$L$6:$M$106,2,FALSE))</f>
        <v/>
      </c>
      <c r="Q22" s="267">
        <f t="shared" si="0"/>
        <v>0</v>
      </c>
    </row>
    <row r="23" spans="2:17" x14ac:dyDescent="0.25">
      <c r="B23" s="750"/>
      <c r="C23" s="856"/>
      <c r="D23" s="856"/>
      <c r="E23" s="856"/>
      <c r="F23" s="751"/>
      <c r="G23" s="857"/>
      <c r="H23" s="858"/>
      <c r="I23" s="858"/>
      <c r="J23" s="859"/>
      <c r="K23" s="263"/>
      <c r="L23" s="860"/>
      <c r="M23" s="861"/>
      <c r="N23" s="862"/>
      <c r="O23" s="366"/>
      <c r="P23" s="368" t="str">
        <f>IF(O23="","",VLOOKUP(O23,Summary!$L$6:$M$106,2,FALSE))</f>
        <v/>
      </c>
      <c r="Q23" s="267">
        <f t="shared" si="0"/>
        <v>0</v>
      </c>
    </row>
    <row r="24" spans="2:17" x14ac:dyDescent="0.25">
      <c r="B24" s="750"/>
      <c r="C24" s="856"/>
      <c r="D24" s="856"/>
      <c r="E24" s="856"/>
      <c r="F24" s="751"/>
      <c r="G24" s="857"/>
      <c r="H24" s="858"/>
      <c r="I24" s="858"/>
      <c r="J24" s="859"/>
      <c r="K24" s="263"/>
      <c r="L24" s="860"/>
      <c r="M24" s="861"/>
      <c r="N24" s="862"/>
      <c r="O24" s="366"/>
      <c r="P24" s="368" t="str">
        <f>IF(O24="","",VLOOKUP(O24,Summary!$L$6:$M$106,2,FALSE))</f>
        <v/>
      </c>
      <c r="Q24" s="267">
        <f t="shared" si="0"/>
        <v>0</v>
      </c>
    </row>
    <row r="25" spans="2:17" x14ac:dyDescent="0.25">
      <c r="B25" s="750"/>
      <c r="C25" s="856"/>
      <c r="D25" s="856"/>
      <c r="E25" s="856"/>
      <c r="F25" s="751"/>
      <c r="G25" s="857"/>
      <c r="H25" s="858"/>
      <c r="I25" s="858"/>
      <c r="J25" s="859"/>
      <c r="K25" s="263"/>
      <c r="L25" s="860"/>
      <c r="M25" s="861"/>
      <c r="N25" s="862"/>
      <c r="O25" s="366"/>
      <c r="P25" s="368" t="str">
        <f>IF(O25="","",VLOOKUP(O25,Summary!$L$6:$M$106,2,FALSE))</f>
        <v/>
      </c>
      <c r="Q25" s="267">
        <f t="shared" si="0"/>
        <v>0</v>
      </c>
    </row>
    <row r="26" spans="2:17" x14ac:dyDescent="0.25">
      <c r="B26" s="750"/>
      <c r="C26" s="856"/>
      <c r="D26" s="856"/>
      <c r="E26" s="856"/>
      <c r="F26" s="751"/>
      <c r="G26" s="857"/>
      <c r="H26" s="858"/>
      <c r="I26" s="858"/>
      <c r="J26" s="859"/>
      <c r="K26" s="263"/>
      <c r="L26" s="860"/>
      <c r="M26" s="861"/>
      <c r="N26" s="862"/>
      <c r="O26" s="366"/>
      <c r="P26" s="368" t="str">
        <f>IF(O26="","",VLOOKUP(O26,Summary!$L$6:$M$106,2,FALSE))</f>
        <v/>
      </c>
      <c r="Q26" s="267">
        <f t="shared" si="0"/>
        <v>0</v>
      </c>
    </row>
    <row r="27" spans="2:17" x14ac:dyDescent="0.25">
      <c r="B27" s="750"/>
      <c r="C27" s="856"/>
      <c r="D27" s="856"/>
      <c r="E27" s="856"/>
      <c r="F27" s="751"/>
      <c r="G27" s="857"/>
      <c r="H27" s="858"/>
      <c r="I27" s="858"/>
      <c r="J27" s="859"/>
      <c r="K27" s="263"/>
      <c r="L27" s="860"/>
      <c r="M27" s="861"/>
      <c r="N27" s="862"/>
      <c r="O27" s="366"/>
      <c r="P27" s="368" t="str">
        <f>IF(O27="","",VLOOKUP(O27,Summary!$L$6:$M$106,2,FALSE))</f>
        <v/>
      </c>
      <c r="Q27" s="267">
        <f t="shared" si="0"/>
        <v>0</v>
      </c>
    </row>
    <row r="28" spans="2:17" x14ac:dyDescent="0.25">
      <c r="B28" s="750"/>
      <c r="C28" s="856"/>
      <c r="D28" s="856"/>
      <c r="E28" s="856"/>
      <c r="F28" s="751"/>
      <c r="G28" s="857"/>
      <c r="H28" s="858"/>
      <c r="I28" s="858"/>
      <c r="J28" s="859"/>
      <c r="K28" s="263"/>
      <c r="L28" s="860"/>
      <c r="M28" s="861"/>
      <c r="N28" s="862"/>
      <c r="O28" s="366"/>
      <c r="P28" s="368" t="str">
        <f>IF(O28="","",VLOOKUP(O28,Summary!$L$6:$M$106,2,FALSE))</f>
        <v/>
      </c>
      <c r="Q28" s="267">
        <f t="shared" si="0"/>
        <v>0</v>
      </c>
    </row>
    <row r="29" spans="2:17" x14ac:dyDescent="0.25">
      <c r="B29" s="750"/>
      <c r="C29" s="856"/>
      <c r="D29" s="856"/>
      <c r="E29" s="856"/>
      <c r="F29" s="751"/>
      <c r="G29" s="857"/>
      <c r="H29" s="858"/>
      <c r="I29" s="858"/>
      <c r="J29" s="859"/>
      <c r="K29" s="263"/>
      <c r="L29" s="860"/>
      <c r="M29" s="861"/>
      <c r="N29" s="862"/>
      <c r="O29" s="366"/>
      <c r="P29" s="368" t="str">
        <f>IF(O29="","",VLOOKUP(O29,Summary!$L$6:$M$106,2,FALSE))</f>
        <v/>
      </c>
      <c r="Q29" s="267">
        <f t="shared" si="0"/>
        <v>0</v>
      </c>
    </row>
    <row r="30" spans="2:17" x14ac:dyDescent="0.25">
      <c r="B30" s="750"/>
      <c r="C30" s="856"/>
      <c r="D30" s="856"/>
      <c r="E30" s="856"/>
      <c r="F30" s="751"/>
      <c r="G30" s="857"/>
      <c r="H30" s="858"/>
      <c r="I30" s="858"/>
      <c r="J30" s="859"/>
      <c r="K30" s="263"/>
      <c r="L30" s="860"/>
      <c r="M30" s="861"/>
      <c r="N30" s="862"/>
      <c r="O30" s="366"/>
      <c r="P30" s="368" t="str">
        <f>IF(O30="","",VLOOKUP(O30,Summary!$L$6:$M$106,2,FALSE))</f>
        <v/>
      </c>
      <c r="Q30" s="267">
        <f t="shared" si="0"/>
        <v>0</v>
      </c>
    </row>
    <row r="31" spans="2:17" x14ac:dyDescent="0.25">
      <c r="B31" s="750"/>
      <c r="C31" s="856"/>
      <c r="D31" s="856"/>
      <c r="E31" s="856"/>
      <c r="F31" s="751"/>
      <c r="G31" s="857"/>
      <c r="H31" s="858"/>
      <c r="I31" s="858"/>
      <c r="J31" s="859"/>
      <c r="K31" s="263"/>
      <c r="L31" s="860"/>
      <c r="M31" s="861"/>
      <c r="N31" s="862"/>
      <c r="O31" s="366"/>
      <c r="P31" s="368" t="str">
        <f>IF(O31="","",VLOOKUP(O31,Summary!$L$6:$M$106,2,FALSE))</f>
        <v/>
      </c>
      <c r="Q31" s="267">
        <f t="shared" si="0"/>
        <v>0</v>
      </c>
    </row>
    <row r="32" spans="2:17" x14ac:dyDescent="0.25">
      <c r="B32" s="750"/>
      <c r="C32" s="856"/>
      <c r="D32" s="856"/>
      <c r="E32" s="856"/>
      <c r="F32" s="751"/>
      <c r="G32" s="857"/>
      <c r="H32" s="858"/>
      <c r="I32" s="858"/>
      <c r="J32" s="859"/>
      <c r="K32" s="263"/>
      <c r="L32" s="860"/>
      <c r="M32" s="861"/>
      <c r="N32" s="862"/>
      <c r="O32" s="366"/>
      <c r="P32" s="368" t="str">
        <f>IF(O32="","",VLOOKUP(O32,Summary!$L$6:$M$106,2,FALSE))</f>
        <v/>
      </c>
      <c r="Q32" s="267">
        <f t="shared" si="0"/>
        <v>0</v>
      </c>
    </row>
    <row r="33" spans="2:17" x14ac:dyDescent="0.25">
      <c r="B33" s="750"/>
      <c r="C33" s="856"/>
      <c r="D33" s="856"/>
      <c r="E33" s="856"/>
      <c r="F33" s="751"/>
      <c r="G33" s="857"/>
      <c r="H33" s="858"/>
      <c r="I33" s="858"/>
      <c r="J33" s="859"/>
      <c r="K33" s="263"/>
      <c r="L33" s="860"/>
      <c r="M33" s="861"/>
      <c r="N33" s="862"/>
      <c r="O33" s="366"/>
      <c r="P33" s="368" t="str">
        <f>IF(O33="","",VLOOKUP(O33,Summary!$L$6:$M$106,2,FALSE))</f>
        <v/>
      </c>
      <c r="Q33" s="267">
        <f t="shared" si="0"/>
        <v>0</v>
      </c>
    </row>
    <row r="34" spans="2:17" x14ac:dyDescent="0.25">
      <c r="B34" s="750"/>
      <c r="C34" s="856"/>
      <c r="D34" s="856"/>
      <c r="E34" s="856"/>
      <c r="F34" s="751"/>
      <c r="G34" s="857"/>
      <c r="H34" s="858"/>
      <c r="I34" s="858"/>
      <c r="J34" s="859"/>
      <c r="K34" s="263"/>
      <c r="L34" s="860"/>
      <c r="M34" s="861"/>
      <c r="N34" s="862"/>
      <c r="O34" s="366"/>
      <c r="P34" s="368" t="str">
        <f>IF(O34="","",VLOOKUP(O34,Summary!$L$6:$M$106,2,FALSE))</f>
        <v/>
      </c>
      <c r="Q34" s="267">
        <f t="shared" si="0"/>
        <v>0</v>
      </c>
    </row>
    <row r="35" spans="2:17" x14ac:dyDescent="0.25">
      <c r="B35" s="750"/>
      <c r="C35" s="856"/>
      <c r="D35" s="856"/>
      <c r="E35" s="856"/>
      <c r="F35" s="751"/>
      <c r="G35" s="857"/>
      <c r="H35" s="858"/>
      <c r="I35" s="858"/>
      <c r="J35" s="859"/>
      <c r="K35" s="263"/>
      <c r="L35" s="860"/>
      <c r="M35" s="861"/>
      <c r="N35" s="862"/>
      <c r="O35" s="366"/>
      <c r="P35" s="368" t="str">
        <f>IF(O35="","",VLOOKUP(O35,Summary!$L$6:$M$106,2,FALSE))</f>
        <v/>
      </c>
      <c r="Q35" s="267">
        <f t="shared" si="0"/>
        <v>0</v>
      </c>
    </row>
    <row r="36" spans="2:17" x14ac:dyDescent="0.25">
      <c r="B36" s="750"/>
      <c r="C36" s="856"/>
      <c r="D36" s="856"/>
      <c r="E36" s="856"/>
      <c r="F36" s="751"/>
      <c r="G36" s="857"/>
      <c r="H36" s="858"/>
      <c r="I36" s="858"/>
      <c r="J36" s="859"/>
      <c r="K36" s="263"/>
      <c r="L36" s="860"/>
      <c r="M36" s="861"/>
      <c r="N36" s="862"/>
      <c r="O36" s="366"/>
      <c r="P36" s="368" t="str">
        <f>IF(O36="","",VLOOKUP(O36,Summary!$L$6:$M$106,2,FALSE))</f>
        <v/>
      </c>
      <c r="Q36" s="267">
        <f t="shared" si="0"/>
        <v>0</v>
      </c>
    </row>
    <row r="37" spans="2:17" x14ac:dyDescent="0.25">
      <c r="B37" s="750"/>
      <c r="C37" s="856"/>
      <c r="D37" s="856"/>
      <c r="E37" s="856"/>
      <c r="F37" s="751"/>
      <c r="G37" s="857"/>
      <c r="H37" s="858"/>
      <c r="I37" s="858"/>
      <c r="J37" s="859"/>
      <c r="K37" s="263"/>
      <c r="L37" s="860"/>
      <c r="M37" s="861"/>
      <c r="N37" s="862"/>
      <c r="O37" s="366"/>
      <c r="P37" s="368" t="str">
        <f>IF(O37="","",VLOOKUP(O37,Summary!$L$6:$M$106,2,FALSE))</f>
        <v/>
      </c>
      <c r="Q37" s="267">
        <f t="shared" si="0"/>
        <v>0</v>
      </c>
    </row>
    <row r="38" spans="2:17" x14ac:dyDescent="0.25">
      <c r="B38" s="750"/>
      <c r="C38" s="856"/>
      <c r="D38" s="856"/>
      <c r="E38" s="856"/>
      <c r="F38" s="751"/>
      <c r="G38" s="857"/>
      <c r="H38" s="858"/>
      <c r="I38" s="858"/>
      <c r="J38" s="859"/>
      <c r="K38" s="263"/>
      <c r="L38" s="860"/>
      <c r="M38" s="861"/>
      <c r="N38" s="862"/>
      <c r="O38" s="366"/>
      <c r="P38" s="368" t="str">
        <f>IF(O38="","",VLOOKUP(O38,Summary!$L$6:$M$106,2,FALSE))</f>
        <v/>
      </c>
      <c r="Q38" s="267">
        <f t="shared" si="0"/>
        <v>0</v>
      </c>
    </row>
    <row r="39" spans="2:17" x14ac:dyDescent="0.25">
      <c r="B39" s="750"/>
      <c r="C39" s="856"/>
      <c r="D39" s="856"/>
      <c r="E39" s="856"/>
      <c r="F39" s="751"/>
      <c r="G39" s="857"/>
      <c r="H39" s="858"/>
      <c r="I39" s="858"/>
      <c r="J39" s="859"/>
      <c r="K39" s="263"/>
      <c r="L39" s="860"/>
      <c r="M39" s="861"/>
      <c r="N39" s="862"/>
      <c r="O39" s="366"/>
      <c r="P39" s="368" t="str">
        <f>IF(O39="","",VLOOKUP(O39,Summary!$L$6:$M$106,2,FALSE))</f>
        <v/>
      </c>
      <c r="Q39" s="267">
        <f t="shared" si="0"/>
        <v>0</v>
      </c>
    </row>
    <row r="40" spans="2:17" x14ac:dyDescent="0.25">
      <c r="B40" s="750"/>
      <c r="C40" s="856"/>
      <c r="D40" s="856"/>
      <c r="E40" s="856"/>
      <c r="F40" s="751"/>
      <c r="G40" s="857"/>
      <c r="H40" s="858"/>
      <c r="I40" s="858"/>
      <c r="J40" s="859"/>
      <c r="K40" s="263"/>
      <c r="L40" s="860"/>
      <c r="M40" s="861"/>
      <c r="N40" s="862"/>
      <c r="O40" s="366"/>
      <c r="P40" s="368" t="str">
        <f>IF(O40="","",VLOOKUP(O40,Summary!$L$6:$M$106,2,FALSE))</f>
        <v/>
      </c>
      <c r="Q40" s="267">
        <f t="shared" si="0"/>
        <v>0</v>
      </c>
    </row>
    <row r="41" spans="2:17" x14ac:dyDescent="0.25">
      <c r="B41" s="750"/>
      <c r="C41" s="856"/>
      <c r="D41" s="856"/>
      <c r="E41" s="856"/>
      <c r="F41" s="751"/>
      <c r="G41" s="857"/>
      <c r="H41" s="858"/>
      <c r="I41" s="858"/>
      <c r="J41" s="859"/>
      <c r="K41" s="263"/>
      <c r="L41" s="860"/>
      <c r="M41" s="861"/>
      <c r="N41" s="862"/>
      <c r="O41" s="366"/>
      <c r="P41" s="368" t="str">
        <f>IF(O41="","",VLOOKUP(O41,Summary!$L$6:$M$106,2,FALSE))</f>
        <v/>
      </c>
      <c r="Q41" s="267">
        <f t="shared" si="0"/>
        <v>0</v>
      </c>
    </row>
    <row r="42" spans="2:17" x14ac:dyDescent="0.25">
      <c r="B42" s="750"/>
      <c r="C42" s="856"/>
      <c r="D42" s="856"/>
      <c r="E42" s="856"/>
      <c r="F42" s="751"/>
      <c r="G42" s="857"/>
      <c r="H42" s="858"/>
      <c r="I42" s="858"/>
      <c r="J42" s="859"/>
      <c r="K42" s="263"/>
      <c r="L42" s="860"/>
      <c r="M42" s="861"/>
      <c r="N42" s="862"/>
      <c r="O42" s="366"/>
      <c r="P42" s="368" t="str">
        <f>IF(O42="","",VLOOKUP(O42,Summary!$L$6:$M$106,2,FALSE))</f>
        <v/>
      </c>
      <c r="Q42" s="267">
        <f t="shared" si="0"/>
        <v>0</v>
      </c>
    </row>
    <row r="43" spans="2:17" x14ac:dyDescent="0.25">
      <c r="B43" s="750"/>
      <c r="C43" s="856"/>
      <c r="D43" s="856"/>
      <c r="E43" s="856"/>
      <c r="F43" s="751"/>
      <c r="G43" s="857"/>
      <c r="H43" s="858"/>
      <c r="I43" s="858"/>
      <c r="J43" s="859"/>
      <c r="K43" s="263"/>
      <c r="L43" s="860"/>
      <c r="M43" s="861"/>
      <c r="N43" s="862"/>
      <c r="O43" s="366"/>
      <c r="P43" s="368" t="str">
        <f>IF(O43="","",VLOOKUP(O43,Summary!$L$6:$M$106,2,FALSE))</f>
        <v/>
      </c>
      <c r="Q43" s="267">
        <f t="shared" si="0"/>
        <v>0</v>
      </c>
    </row>
    <row r="44" spans="2:17" x14ac:dyDescent="0.25">
      <c r="B44" s="750"/>
      <c r="C44" s="856"/>
      <c r="D44" s="856"/>
      <c r="E44" s="856"/>
      <c r="F44" s="751"/>
      <c r="G44" s="857"/>
      <c r="H44" s="858"/>
      <c r="I44" s="858"/>
      <c r="J44" s="859"/>
      <c r="K44" s="263"/>
      <c r="L44" s="860"/>
      <c r="M44" s="861"/>
      <c r="N44" s="862"/>
      <c r="O44" s="366"/>
      <c r="P44" s="368" t="str">
        <f>IF(O44="","",VLOOKUP(O44,Summary!$L$6:$M$106,2,FALSE))</f>
        <v/>
      </c>
      <c r="Q44" s="267">
        <f t="shared" si="0"/>
        <v>0</v>
      </c>
    </row>
    <row r="45" spans="2:17" ht="13.8" thickBot="1" x14ac:dyDescent="0.3">
      <c r="B45" s="743"/>
      <c r="C45" s="863"/>
      <c r="D45" s="863"/>
      <c r="E45" s="863"/>
      <c r="F45" s="744"/>
      <c r="G45" s="864"/>
      <c r="H45" s="863"/>
      <c r="I45" s="863"/>
      <c r="J45" s="744"/>
      <c r="K45" s="270"/>
      <c r="L45" s="865"/>
      <c r="M45" s="866"/>
      <c r="N45" s="867"/>
      <c r="O45" s="367"/>
      <c r="P45" s="368" t="str">
        <f>IF(O45="","",VLOOKUP(O45,Summary!$L$6:$M$106,2,FALSE))</f>
        <v/>
      </c>
      <c r="Q45" s="274">
        <f t="shared" si="0"/>
        <v>0</v>
      </c>
    </row>
  </sheetData>
  <mergeCells count="121">
    <mergeCell ref="B6:Q6"/>
    <mergeCell ref="B7:Q7"/>
    <mergeCell ref="B9:F9"/>
    <mergeCell ref="G9:J9"/>
    <mergeCell ref="L9:N9"/>
    <mergeCell ref="B2:Q3"/>
    <mergeCell ref="B4:F4"/>
    <mergeCell ref="G4:J4"/>
    <mergeCell ref="L4:Q4"/>
    <mergeCell ref="B5:F5"/>
    <mergeCell ref="G5:J5"/>
    <mergeCell ref="L5:Q5"/>
    <mergeCell ref="B8:P8"/>
    <mergeCell ref="B12:F12"/>
    <mergeCell ref="G12:J12"/>
    <mergeCell ref="L12:N12"/>
    <mergeCell ref="B13:F13"/>
    <mergeCell ref="G13:J13"/>
    <mergeCell ref="L13:N13"/>
    <mergeCell ref="B10:F10"/>
    <mergeCell ref="G10:J10"/>
    <mergeCell ref="L10:N10"/>
    <mergeCell ref="B11:F11"/>
    <mergeCell ref="G11:J11"/>
    <mergeCell ref="L11:N11"/>
    <mergeCell ref="B16:F16"/>
    <mergeCell ref="G16:J16"/>
    <mergeCell ref="L16:N16"/>
    <mergeCell ref="B17:F17"/>
    <mergeCell ref="G17:J17"/>
    <mergeCell ref="L17:N17"/>
    <mergeCell ref="B14:F14"/>
    <mergeCell ref="G14:J14"/>
    <mergeCell ref="L14:N14"/>
    <mergeCell ref="B15:F15"/>
    <mergeCell ref="G15:J15"/>
    <mergeCell ref="L15:N15"/>
    <mergeCell ref="B20:F20"/>
    <mergeCell ref="G20:J20"/>
    <mergeCell ref="L20:N20"/>
    <mergeCell ref="B21:F21"/>
    <mergeCell ref="G21:J21"/>
    <mergeCell ref="L21:N21"/>
    <mergeCell ref="B18:F18"/>
    <mergeCell ref="G18:J18"/>
    <mergeCell ref="L18:N18"/>
    <mergeCell ref="B19:F19"/>
    <mergeCell ref="G19:J19"/>
    <mergeCell ref="L19:N19"/>
    <mergeCell ref="B24:F24"/>
    <mergeCell ref="G24:J24"/>
    <mergeCell ref="L24:N24"/>
    <mergeCell ref="B25:F25"/>
    <mergeCell ref="G25:J25"/>
    <mergeCell ref="L25:N25"/>
    <mergeCell ref="B22:F22"/>
    <mergeCell ref="G22:J22"/>
    <mergeCell ref="L22:N22"/>
    <mergeCell ref="B23:F23"/>
    <mergeCell ref="G23:J23"/>
    <mergeCell ref="L23:N23"/>
    <mergeCell ref="B28:F28"/>
    <mergeCell ref="G28:J28"/>
    <mergeCell ref="L28:N28"/>
    <mergeCell ref="B29:F29"/>
    <mergeCell ref="G29:J29"/>
    <mergeCell ref="L29:N29"/>
    <mergeCell ref="B26:F26"/>
    <mergeCell ref="G26:J26"/>
    <mergeCell ref="L26:N26"/>
    <mergeCell ref="B27:F27"/>
    <mergeCell ref="G27:J27"/>
    <mergeCell ref="L27:N27"/>
    <mergeCell ref="B32:F32"/>
    <mergeCell ref="G32:J32"/>
    <mergeCell ref="L32:N32"/>
    <mergeCell ref="B33:F33"/>
    <mergeCell ref="G33:J33"/>
    <mergeCell ref="L33:N33"/>
    <mergeCell ref="B30:F30"/>
    <mergeCell ref="G30:J30"/>
    <mergeCell ref="L30:N30"/>
    <mergeCell ref="B31:F31"/>
    <mergeCell ref="G31:J31"/>
    <mergeCell ref="L31:N31"/>
    <mergeCell ref="B36:F36"/>
    <mergeCell ref="G36:J36"/>
    <mergeCell ref="L36:N36"/>
    <mergeCell ref="B37:F37"/>
    <mergeCell ref="G37:J37"/>
    <mergeCell ref="L37:N37"/>
    <mergeCell ref="B34:F34"/>
    <mergeCell ref="G34:J34"/>
    <mergeCell ref="L34:N34"/>
    <mergeCell ref="B35:F35"/>
    <mergeCell ref="G35:J35"/>
    <mergeCell ref="L35:N35"/>
    <mergeCell ref="B40:F40"/>
    <mergeCell ref="G40:J40"/>
    <mergeCell ref="L40:N40"/>
    <mergeCell ref="B41:F41"/>
    <mergeCell ref="G41:J41"/>
    <mergeCell ref="L41:N41"/>
    <mergeCell ref="B38:F38"/>
    <mergeCell ref="G38:J38"/>
    <mergeCell ref="L38:N38"/>
    <mergeCell ref="B39:F39"/>
    <mergeCell ref="G39:J39"/>
    <mergeCell ref="L39:N39"/>
    <mergeCell ref="B44:F44"/>
    <mergeCell ref="G44:J44"/>
    <mergeCell ref="L44:N44"/>
    <mergeCell ref="B45:F45"/>
    <mergeCell ref="G45:J45"/>
    <mergeCell ref="L45:N45"/>
    <mergeCell ref="B42:F42"/>
    <mergeCell ref="G42:J42"/>
    <mergeCell ref="L42:N42"/>
    <mergeCell ref="B43:F43"/>
    <mergeCell ref="G43:J43"/>
    <mergeCell ref="L43:N43"/>
  </mergeCells>
  <dataValidations count="2">
    <dataValidation type="list" allowBlank="1" showInputMessage="1" showErrorMessage="1" sqref="B10:F45" xr:uid="{F888F957-723E-4418-8C95-A4AB60EFC485}">
      <formula1>Benefit_Type</formula1>
    </dataValidation>
    <dataValidation type="list" allowBlank="1" showInputMessage="1" showErrorMessage="1" sqref="O10:O45" xr:uid="{CB1B6018-644E-404B-981E-8E8B0C09EB28}">
      <formula1>DI_Name</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79388-9C50-44A5-8C82-2DFFC8027B74}">
  <sheetPr>
    <tabColor theme="6" tint="0.39997558519241921"/>
  </sheetPr>
  <dimension ref="B1:BM408"/>
  <sheetViews>
    <sheetView zoomScaleNormal="100" workbookViewId="0">
      <pane xSplit="6" ySplit="7" topLeftCell="G8" activePane="bottomRight" state="frozen"/>
      <selection pane="topRight" activeCell="E1" sqref="E1"/>
      <selection pane="bottomLeft" activeCell="A8" sqref="A8"/>
      <selection pane="bottomRight" activeCell="E394" sqref="E394"/>
    </sheetView>
  </sheetViews>
  <sheetFormatPr defaultColWidth="9.109375" defaultRowHeight="13.2" x14ac:dyDescent="0.25"/>
  <cols>
    <col min="1" max="1" width="4.5546875" style="218" customWidth="1"/>
    <col min="2" max="2" width="14.88671875" style="219" customWidth="1"/>
    <col min="3" max="3" width="9.6640625" style="219" customWidth="1"/>
    <col min="4" max="4" width="23.33203125" style="219" customWidth="1"/>
    <col min="5" max="5" width="11.33203125" style="218" customWidth="1"/>
    <col min="6" max="6" width="7.33203125" style="241" customWidth="1"/>
    <col min="7" max="7" width="44.5546875" style="218" customWidth="1"/>
    <col min="8" max="8" width="12.33203125" style="218" customWidth="1"/>
    <col min="9" max="9" width="9.44140625" style="218" customWidth="1"/>
    <col min="10" max="10" width="9.88671875" style="218" customWidth="1"/>
    <col min="11" max="11" width="9" style="218" customWidth="1"/>
    <col min="12" max="12" width="9.88671875" style="218" customWidth="1"/>
    <col min="13" max="13" width="9.33203125" style="218" customWidth="1"/>
    <col min="14" max="14" width="21.33203125" style="218" customWidth="1"/>
    <col min="15" max="15" width="12.5546875" style="219" customWidth="1"/>
    <col min="16" max="16" width="18.109375" style="218" customWidth="1"/>
    <col min="17" max="17" width="15.6640625" style="217" customWidth="1"/>
    <col min="18" max="18" width="15.33203125" style="217" customWidth="1"/>
    <col min="19" max="19" width="9.6640625" style="217" customWidth="1"/>
    <col min="20" max="20" width="10.88671875" style="217" customWidth="1"/>
    <col min="21" max="21" width="11.44140625" style="217" customWidth="1"/>
    <col min="22" max="22" width="20.109375" style="239" customWidth="1"/>
    <col min="23" max="23" width="11.109375" style="218" customWidth="1"/>
    <col min="24" max="24" width="12.33203125" style="218" customWidth="1"/>
    <col min="25" max="25" width="13.6640625" style="218" customWidth="1"/>
    <col min="26" max="26" width="15.6640625" style="218" customWidth="1"/>
    <col min="27" max="27" width="9.5546875" style="218" customWidth="1"/>
    <col min="28" max="28" width="13" style="218" customWidth="1"/>
    <col min="29" max="29" width="8.88671875" style="218" customWidth="1"/>
    <col min="30" max="30" width="14.109375" style="240" customWidth="1"/>
    <col min="31" max="31" width="13.109375" style="218" customWidth="1"/>
    <col min="32" max="32" width="10.5546875" style="218" customWidth="1"/>
    <col min="33" max="33" width="8.109375" style="218" customWidth="1"/>
    <col min="34" max="34" width="12.44140625" style="218" customWidth="1"/>
    <col min="35" max="35" width="9.88671875" style="218" customWidth="1"/>
    <col min="36" max="36" width="11" style="218" customWidth="1"/>
    <col min="37" max="37" width="9" style="218" customWidth="1"/>
    <col min="38" max="38" width="11.5546875" style="240" customWidth="1"/>
    <col min="39" max="39" width="19.6640625" style="218" customWidth="1"/>
    <col min="40" max="40" width="10.109375" style="218" customWidth="1"/>
    <col min="41" max="41" width="12.44140625" style="218" customWidth="1"/>
    <col min="42" max="42" width="14.6640625" style="218" customWidth="1"/>
    <col min="43" max="43" width="14.6640625" style="299" customWidth="1"/>
    <col min="44" max="44" width="22.44140625" style="218" customWidth="1"/>
    <col min="45" max="45" width="12.88671875" style="218" customWidth="1"/>
    <col min="46" max="46" width="13.6640625" style="218" customWidth="1"/>
    <col min="47" max="47" width="15.44140625" style="218" customWidth="1"/>
    <col min="48" max="48" width="9.5546875" style="218" customWidth="1"/>
    <col min="49" max="49" width="12.109375" style="218" customWidth="1"/>
    <col min="50" max="50" width="10.5546875" style="218" customWidth="1"/>
    <col min="51" max="51" width="13.33203125" style="240" customWidth="1"/>
    <col min="52" max="52" width="11" style="381" customWidth="1"/>
    <col min="53" max="53" width="10.6640625" style="381" customWidth="1"/>
    <col min="54" max="55" width="10.88671875" style="381" customWidth="1"/>
    <col min="56" max="57" width="11.5546875" style="381" customWidth="1"/>
    <col min="58" max="58" width="11" style="381" customWidth="1"/>
    <col min="59" max="59" width="10.6640625" style="381" customWidth="1"/>
    <col min="60" max="60" width="11.5546875" style="381" customWidth="1"/>
    <col min="61" max="61" width="11.88671875" style="381" customWidth="1"/>
    <col min="62" max="62" width="11.6640625" style="382" customWidth="1"/>
    <col min="63" max="63" width="14" style="384" customWidth="1"/>
    <col min="64" max="16384" width="9.109375" style="218"/>
  </cols>
  <sheetData>
    <row r="1" spans="2:65" ht="13.8" thickBot="1" x14ac:dyDescent="0.3">
      <c r="V1" s="244"/>
      <c r="AD1" s="245"/>
      <c r="AL1" s="245"/>
      <c r="AY1" s="379"/>
      <c r="BI1" s="392"/>
      <c r="BJ1" s="381"/>
      <c r="BK1" s="381"/>
    </row>
    <row r="2" spans="2:65" ht="21.6" thickTop="1" x14ac:dyDescent="0.25">
      <c r="B2" s="880" t="s">
        <v>109</v>
      </c>
      <c r="C2" s="881"/>
      <c r="D2" s="881"/>
      <c r="E2" s="882"/>
      <c r="F2" s="882"/>
      <c r="G2" s="882"/>
      <c r="H2" s="882"/>
      <c r="I2" s="882"/>
      <c r="J2" s="882"/>
      <c r="K2" s="882"/>
      <c r="L2" s="882"/>
      <c r="M2" s="882"/>
      <c r="N2" s="882"/>
      <c r="O2" s="882"/>
      <c r="P2" s="882"/>
      <c r="Q2" s="882"/>
      <c r="R2" s="882"/>
      <c r="S2" s="882"/>
      <c r="T2" s="882"/>
      <c r="U2" s="882"/>
      <c r="V2" s="882"/>
      <c r="W2" s="882"/>
      <c r="X2" s="882"/>
      <c r="Y2" s="882"/>
      <c r="Z2" s="882"/>
      <c r="AA2" s="882"/>
      <c r="AB2" s="882"/>
      <c r="AC2" s="882"/>
      <c r="AD2" s="882"/>
      <c r="AE2" s="882"/>
      <c r="AF2" s="882"/>
      <c r="AG2" s="882"/>
      <c r="AH2" s="882"/>
      <c r="AI2" s="882"/>
      <c r="AJ2" s="882"/>
      <c r="AK2" s="882"/>
      <c r="AL2" s="882"/>
      <c r="AM2" s="882"/>
      <c r="AN2" s="882"/>
      <c r="AO2" s="882"/>
      <c r="AP2" s="882"/>
      <c r="AQ2" s="882"/>
      <c r="AR2" s="882"/>
      <c r="AS2" s="882"/>
      <c r="AT2" s="882"/>
      <c r="AU2" s="882"/>
      <c r="AV2" s="882"/>
      <c r="AW2" s="882"/>
      <c r="AX2" s="882"/>
      <c r="AY2" s="883"/>
      <c r="AZ2" s="883"/>
      <c r="BA2" s="883"/>
      <c r="BB2" s="883"/>
      <c r="BC2" s="883"/>
      <c r="BD2" s="883"/>
      <c r="BE2" s="883"/>
      <c r="BF2" s="883"/>
      <c r="BG2" s="883"/>
      <c r="BH2" s="883"/>
      <c r="BI2" s="883"/>
      <c r="BJ2" s="883"/>
      <c r="BK2" s="884"/>
    </row>
    <row r="3" spans="2:65" x14ac:dyDescent="0.25">
      <c r="B3" s="876" t="s">
        <v>9</v>
      </c>
      <c r="C3" s="877"/>
      <c r="D3" s="877"/>
      <c r="E3" s="878"/>
      <c r="F3" s="878"/>
      <c r="G3" s="878"/>
      <c r="H3" s="878"/>
      <c r="I3" s="878"/>
      <c r="J3" s="878"/>
      <c r="K3" s="878"/>
      <c r="L3" s="878"/>
      <c r="M3" s="878"/>
      <c r="N3" s="878"/>
      <c r="O3" s="878"/>
      <c r="P3" s="878"/>
      <c r="Q3" s="878"/>
      <c r="R3" s="878"/>
      <c r="S3" s="878"/>
      <c r="T3" s="878"/>
      <c r="U3" s="878"/>
      <c r="V3" s="879"/>
      <c r="W3" s="885" t="s">
        <v>55</v>
      </c>
      <c r="X3" s="886"/>
      <c r="Y3" s="886"/>
      <c r="Z3" s="886"/>
      <c r="AA3" s="886"/>
      <c r="AB3" s="886"/>
      <c r="AC3" s="886"/>
      <c r="AD3" s="887"/>
      <c r="AE3" s="885" t="s">
        <v>137</v>
      </c>
      <c r="AF3" s="886"/>
      <c r="AG3" s="886"/>
      <c r="AH3" s="886"/>
      <c r="AI3" s="886"/>
      <c r="AJ3" s="886"/>
      <c r="AK3" s="886"/>
      <c r="AL3" s="887"/>
      <c r="AM3" s="885" t="s">
        <v>10</v>
      </c>
      <c r="AN3" s="886"/>
      <c r="AO3" s="886"/>
      <c r="AP3" s="886"/>
      <c r="AQ3" s="886"/>
      <c r="AR3" s="886"/>
      <c r="AS3" s="886"/>
      <c r="AT3" s="886"/>
      <c r="AU3" s="886"/>
      <c r="AV3" s="886"/>
      <c r="AW3" s="886"/>
      <c r="AX3" s="886"/>
      <c r="AY3" s="889"/>
      <c r="AZ3" s="889"/>
      <c r="BA3" s="889"/>
      <c r="BB3" s="889"/>
      <c r="BC3" s="889"/>
      <c r="BD3" s="889"/>
      <c r="BE3" s="889"/>
      <c r="BF3" s="889"/>
      <c r="BG3" s="889"/>
      <c r="BH3" s="889"/>
      <c r="BI3" s="889"/>
      <c r="BJ3" s="889"/>
      <c r="BK3" s="887"/>
    </row>
    <row r="4" spans="2:65" s="221" customFormat="1" x14ac:dyDescent="0.25">
      <c r="B4" s="876">
        <f>Summary!B5</f>
        <v>0</v>
      </c>
      <c r="C4" s="877"/>
      <c r="D4" s="877"/>
      <c r="E4" s="878"/>
      <c r="F4" s="878"/>
      <c r="G4" s="878"/>
      <c r="H4" s="878"/>
      <c r="I4" s="878"/>
      <c r="J4" s="878"/>
      <c r="K4" s="878"/>
      <c r="L4" s="878"/>
      <c r="M4" s="878"/>
      <c r="N4" s="878"/>
      <c r="O4" s="878"/>
      <c r="P4" s="878"/>
      <c r="Q4" s="878"/>
      <c r="R4" s="878"/>
      <c r="S4" s="878"/>
      <c r="T4" s="878"/>
      <c r="U4" s="878"/>
      <c r="V4" s="879"/>
      <c r="W4" s="888">
        <f>Summary!C5</f>
        <v>0</v>
      </c>
      <c r="X4" s="878"/>
      <c r="Y4" s="878"/>
      <c r="Z4" s="878"/>
      <c r="AA4" s="878"/>
      <c r="AB4" s="878"/>
      <c r="AC4" s="878"/>
      <c r="AD4" s="879"/>
      <c r="AE4" s="888" t="str">
        <f>Summary!D5</f>
        <v>A</v>
      </c>
      <c r="AF4" s="878"/>
      <c r="AG4" s="878"/>
      <c r="AH4" s="878"/>
      <c r="AI4" s="878"/>
      <c r="AJ4" s="878"/>
      <c r="AK4" s="878"/>
      <c r="AL4" s="879"/>
      <c r="AM4" s="890">
        <f>Summary!F5</f>
        <v>0</v>
      </c>
      <c r="AN4" s="878"/>
      <c r="AO4" s="878"/>
      <c r="AP4" s="878"/>
      <c r="AQ4" s="878"/>
      <c r="AR4" s="878"/>
      <c r="AS4" s="878"/>
      <c r="AT4" s="878"/>
      <c r="AU4" s="878"/>
      <c r="AV4" s="878"/>
      <c r="AW4" s="878"/>
      <c r="AX4" s="878"/>
      <c r="AY4" s="891"/>
      <c r="AZ4" s="891"/>
      <c r="BA4" s="891"/>
      <c r="BB4" s="891"/>
      <c r="BC4" s="891"/>
      <c r="BD4" s="891"/>
      <c r="BE4" s="891"/>
      <c r="BF4" s="891"/>
      <c r="BG4" s="891"/>
      <c r="BH4" s="891"/>
      <c r="BI4" s="891"/>
      <c r="BJ4" s="891"/>
      <c r="BK4" s="879"/>
    </row>
    <row r="5" spans="2:65" ht="28.2" customHeight="1" x14ac:dyDescent="0.25">
      <c r="B5" s="917" t="s">
        <v>136</v>
      </c>
      <c r="C5" s="918"/>
      <c r="D5" s="918"/>
      <c r="E5" s="898"/>
      <c r="F5" s="898"/>
      <c r="G5" s="898"/>
      <c r="H5" s="898"/>
      <c r="I5" s="898"/>
      <c r="J5" s="898"/>
      <c r="K5" s="898"/>
      <c r="L5" s="898"/>
      <c r="M5" s="898"/>
      <c r="N5" s="898"/>
      <c r="O5" s="898"/>
      <c r="P5" s="898"/>
      <c r="Q5" s="898"/>
      <c r="R5" s="898"/>
      <c r="S5" s="898"/>
      <c r="T5" s="898"/>
      <c r="U5" s="898"/>
      <c r="V5" s="899"/>
      <c r="W5" s="897" t="s">
        <v>138</v>
      </c>
      <c r="X5" s="898"/>
      <c r="Y5" s="898"/>
      <c r="Z5" s="898"/>
      <c r="AA5" s="898"/>
      <c r="AB5" s="898"/>
      <c r="AC5" s="898"/>
      <c r="AD5" s="899"/>
      <c r="AE5" s="897" t="s">
        <v>139</v>
      </c>
      <c r="AF5" s="898"/>
      <c r="AG5" s="898"/>
      <c r="AH5" s="898"/>
      <c r="AI5" s="898"/>
      <c r="AJ5" s="898"/>
      <c r="AK5" s="898"/>
      <c r="AL5" s="899"/>
      <c r="AM5" s="940" t="s">
        <v>213</v>
      </c>
      <c r="AN5" s="941"/>
      <c r="AO5" s="941"/>
      <c r="AP5" s="941"/>
      <c r="AQ5" s="941"/>
      <c r="AR5" s="941"/>
      <c r="AS5" s="941"/>
      <c r="AT5" s="941"/>
      <c r="AU5" s="941"/>
      <c r="AV5" s="941"/>
      <c r="AW5" s="941"/>
      <c r="AX5" s="941"/>
      <c r="AY5" s="942"/>
      <c r="AZ5" s="964" t="s">
        <v>314</v>
      </c>
      <c r="BA5" s="965"/>
      <c r="BB5" s="965"/>
      <c r="BC5" s="965"/>
      <c r="BD5" s="965"/>
      <c r="BE5" s="965"/>
      <c r="BF5" s="965"/>
      <c r="BG5" s="965"/>
      <c r="BH5" s="965"/>
      <c r="BI5" s="966"/>
      <c r="BJ5" s="383" t="s">
        <v>313</v>
      </c>
      <c r="BK5" s="380">
        <f>SUM(BJ8:BK407)</f>
        <v>0</v>
      </c>
    </row>
    <row r="6" spans="2:65" ht="28.2" customHeight="1" x14ac:dyDescent="0.25">
      <c r="B6" s="919" t="s">
        <v>298</v>
      </c>
      <c r="C6" s="900" t="s">
        <v>306</v>
      </c>
      <c r="D6" s="900" t="s">
        <v>114</v>
      </c>
      <c r="E6" s="911" t="s">
        <v>217</v>
      </c>
      <c r="F6" s="915"/>
      <c r="G6" s="892" t="s">
        <v>118</v>
      </c>
      <c r="H6" s="911" t="s">
        <v>218</v>
      </c>
      <c r="I6" s="912"/>
      <c r="J6" s="912"/>
      <c r="K6" s="912"/>
      <c r="L6" s="912"/>
      <c r="M6" s="912"/>
      <c r="N6" s="912"/>
      <c r="O6" s="921" t="s">
        <v>117</v>
      </c>
      <c r="P6" s="892" t="s">
        <v>119</v>
      </c>
      <c r="Q6" s="896" t="s">
        <v>120</v>
      </c>
      <c r="R6" s="896" t="s">
        <v>121</v>
      </c>
      <c r="S6" s="892"/>
      <c r="T6" s="892"/>
      <c r="U6" s="892" t="s">
        <v>200</v>
      </c>
      <c r="V6" s="894" t="s">
        <v>129</v>
      </c>
      <c r="W6" s="915" t="s">
        <v>125</v>
      </c>
      <c r="X6" s="911" t="s">
        <v>209</v>
      </c>
      <c r="Y6" s="915"/>
      <c r="Z6" s="892" t="s">
        <v>126</v>
      </c>
      <c r="AA6" s="892"/>
      <c r="AB6" s="892"/>
      <c r="AC6" s="892" t="s">
        <v>201</v>
      </c>
      <c r="AD6" s="894" t="s">
        <v>129</v>
      </c>
      <c r="AE6" s="915" t="s">
        <v>127</v>
      </c>
      <c r="AF6" s="911" t="s">
        <v>210</v>
      </c>
      <c r="AG6" s="915"/>
      <c r="AH6" s="892" t="s">
        <v>128</v>
      </c>
      <c r="AI6" s="892"/>
      <c r="AJ6" s="892"/>
      <c r="AK6" s="892" t="s">
        <v>202</v>
      </c>
      <c r="AL6" s="894" t="s">
        <v>192</v>
      </c>
      <c r="AM6" s="913" t="s">
        <v>205</v>
      </c>
      <c r="AN6" s="911" t="s">
        <v>211</v>
      </c>
      <c r="AO6" s="915"/>
      <c r="AP6" s="913" t="s">
        <v>294</v>
      </c>
      <c r="AQ6" s="960" t="s">
        <v>295</v>
      </c>
      <c r="AR6" s="962" t="s">
        <v>130</v>
      </c>
      <c r="AS6" s="911" t="s">
        <v>212</v>
      </c>
      <c r="AT6" s="915"/>
      <c r="AU6" s="892" t="s">
        <v>133</v>
      </c>
      <c r="AV6" s="892"/>
      <c r="AW6" s="892"/>
      <c r="AX6" s="892" t="s">
        <v>207</v>
      </c>
      <c r="AY6" s="894" t="s">
        <v>129</v>
      </c>
      <c r="AZ6" s="943" t="s">
        <v>307</v>
      </c>
      <c r="BA6" s="945" t="s">
        <v>308</v>
      </c>
      <c r="BB6" s="947" t="s">
        <v>309</v>
      </c>
      <c r="BC6" s="947" t="s">
        <v>166</v>
      </c>
      <c r="BD6" s="947" t="s">
        <v>99</v>
      </c>
      <c r="BE6" s="945" t="s">
        <v>318</v>
      </c>
      <c r="BF6" s="947" t="s">
        <v>310</v>
      </c>
      <c r="BG6" s="947" t="s">
        <v>168</v>
      </c>
      <c r="BH6" s="947" t="s">
        <v>311</v>
      </c>
      <c r="BI6" s="949" t="s">
        <v>293</v>
      </c>
      <c r="BJ6" s="924" t="s">
        <v>312</v>
      </c>
      <c r="BK6" s="925"/>
      <c r="BL6" s="234"/>
      <c r="BM6" s="234"/>
    </row>
    <row r="7" spans="2:65" ht="27.6" customHeight="1" thickBot="1" x14ac:dyDescent="0.3">
      <c r="B7" s="920"/>
      <c r="C7" s="901"/>
      <c r="D7" s="901"/>
      <c r="E7" s="251" t="s">
        <v>115</v>
      </c>
      <c r="F7" s="251" t="s">
        <v>116</v>
      </c>
      <c r="G7" s="893"/>
      <c r="H7" s="251" t="s">
        <v>115</v>
      </c>
      <c r="I7" s="251" t="s">
        <v>116</v>
      </c>
      <c r="J7" s="251" t="s">
        <v>115</v>
      </c>
      <c r="K7" s="251" t="s">
        <v>116</v>
      </c>
      <c r="L7" s="251" t="s">
        <v>115</v>
      </c>
      <c r="M7" s="251" t="s">
        <v>116</v>
      </c>
      <c r="N7" s="251" t="s">
        <v>229</v>
      </c>
      <c r="O7" s="922"/>
      <c r="P7" s="893"/>
      <c r="Q7" s="923"/>
      <c r="R7" s="254" t="s">
        <v>122</v>
      </c>
      <c r="S7" s="254" t="s">
        <v>123</v>
      </c>
      <c r="T7" s="254" t="s">
        <v>124</v>
      </c>
      <c r="U7" s="893"/>
      <c r="V7" s="895"/>
      <c r="W7" s="916"/>
      <c r="X7" s="251" t="s">
        <v>131</v>
      </c>
      <c r="Y7" s="251" t="s">
        <v>132</v>
      </c>
      <c r="Z7" s="254" t="s">
        <v>122</v>
      </c>
      <c r="AA7" s="254" t="s">
        <v>123</v>
      </c>
      <c r="AB7" s="254" t="s">
        <v>124</v>
      </c>
      <c r="AC7" s="893"/>
      <c r="AD7" s="895"/>
      <c r="AE7" s="916"/>
      <c r="AF7" s="251" t="s">
        <v>131</v>
      </c>
      <c r="AG7" s="251" t="s">
        <v>132</v>
      </c>
      <c r="AH7" s="254" t="s">
        <v>122</v>
      </c>
      <c r="AI7" s="254" t="s">
        <v>123</v>
      </c>
      <c r="AJ7" s="254" t="s">
        <v>124</v>
      </c>
      <c r="AK7" s="893"/>
      <c r="AL7" s="895"/>
      <c r="AM7" s="914"/>
      <c r="AN7" s="251" t="s">
        <v>131</v>
      </c>
      <c r="AO7" s="251" t="s">
        <v>132</v>
      </c>
      <c r="AP7" s="914"/>
      <c r="AQ7" s="961"/>
      <c r="AR7" s="963"/>
      <c r="AS7" s="255" t="s">
        <v>131</v>
      </c>
      <c r="AT7" s="251" t="s">
        <v>132</v>
      </c>
      <c r="AU7" s="254" t="s">
        <v>122</v>
      </c>
      <c r="AV7" s="254" t="s">
        <v>134</v>
      </c>
      <c r="AW7" s="254" t="s">
        <v>135</v>
      </c>
      <c r="AX7" s="893"/>
      <c r="AY7" s="895"/>
      <c r="AZ7" s="944"/>
      <c r="BA7" s="946"/>
      <c r="BB7" s="948"/>
      <c r="BC7" s="948"/>
      <c r="BD7" s="948"/>
      <c r="BE7" s="946"/>
      <c r="BF7" s="948"/>
      <c r="BG7" s="948"/>
      <c r="BH7" s="948"/>
      <c r="BI7" s="950"/>
      <c r="BJ7" s="926"/>
      <c r="BK7" s="927"/>
    </row>
    <row r="8" spans="2:65" x14ac:dyDescent="0.25">
      <c r="B8" s="902" t="str">
        <f>IF(Summary!L6="","",Summary!L6)</f>
        <v/>
      </c>
      <c r="C8" s="905" t="str">
        <f>IF(B8="","",VLOOKUP(B8,Summary!$L$6:$M$106,2,FALSE))</f>
        <v/>
      </c>
      <c r="D8" s="369"/>
      <c r="E8" s="249"/>
      <c r="F8" s="250"/>
      <c r="G8" s="908"/>
      <c r="H8" s="252"/>
      <c r="I8" s="252"/>
      <c r="J8" s="252"/>
      <c r="K8" s="252"/>
      <c r="L8" s="252"/>
      <c r="M8" s="252"/>
      <c r="N8" s="908"/>
      <c r="O8" s="249"/>
      <c r="P8" s="908"/>
      <c r="Q8" s="253"/>
      <c r="R8" s="253"/>
      <c r="S8" s="253"/>
      <c r="T8" s="253"/>
      <c r="U8" s="973"/>
      <c r="V8" s="976"/>
      <c r="W8" s="954"/>
      <c r="X8" s="250"/>
      <c r="Y8" s="250"/>
      <c r="Z8" s="908"/>
      <c r="AA8" s="908"/>
      <c r="AB8" s="908"/>
      <c r="AC8" s="908"/>
      <c r="AD8" s="970"/>
      <c r="AE8" s="252"/>
      <c r="AF8" s="250"/>
      <c r="AG8" s="250"/>
      <c r="AH8" s="250"/>
      <c r="AI8" s="250"/>
      <c r="AJ8" s="250"/>
      <c r="AK8" s="908"/>
      <c r="AL8" s="970"/>
      <c r="AM8" s="954"/>
      <c r="AN8" s="250"/>
      <c r="AO8" s="250"/>
      <c r="AP8" s="908"/>
      <c r="AQ8" s="957"/>
      <c r="AR8" s="937"/>
      <c r="AS8" s="250"/>
      <c r="AT8" s="250"/>
      <c r="AU8" s="250"/>
      <c r="AV8" s="250"/>
      <c r="AW8" s="250"/>
      <c r="AX8" s="908"/>
      <c r="AY8" s="376"/>
      <c r="AZ8" s="951">
        <f>IF(B8="",0,SUMIF(Labor!$F$13:$F$351, Activity_Location_Listing!C8, Labor!$BX$13:$BX$351))</f>
        <v>0</v>
      </c>
      <c r="BA8" s="934">
        <f>IF(B8="",0,SUMIF(Equipment!$G$11:$G$150, Activity_Location_Listing!C8, Equipment!$BK$11:$BK$150))</f>
        <v>0</v>
      </c>
      <c r="BB8" s="934">
        <f>IF(B8="",0,SUMIF(Material!$J$10:$J$59, Activity_Location_Listing!C8, Material!$P$10:$P$59))</f>
        <v>0</v>
      </c>
      <c r="BC8" s="934">
        <f>IF(B8="",0,SUMIF(Contract!$N$10:$N$85, Activity_Location_Listing!C8, Contract!$O$10:$O$85))</f>
        <v>0</v>
      </c>
      <c r="BD8" s="934">
        <f>IF(B8="",0,SUMIF(Rented_Equipment!$N$10:$N$45, Activity_Location_Listing!C8, Rented_Equipment!$Q$10:$Q$45))</f>
        <v>0</v>
      </c>
      <c r="BE8" s="979">
        <f>IF(B8="",0,SUMIF(Purchased_Equipment!$Q$11:$Q$46,Activity_Location_Listing!C8,Purchased_Equipment!$R$11:$R$46))</f>
        <v>0</v>
      </c>
      <c r="BF8" s="934">
        <f>IF(B8="",0,SUMIF(Soft_Costs!$P$11:$P$46,Activity_Location_Listing!C8,Soft_Costs!$Q$11:$Q$46))</f>
        <v>0</v>
      </c>
      <c r="BG8" s="934">
        <f>IF(B8="",0,SUMIF(Mutual_Aid!$F$10:$F$19, Activity_Location_Listing!C8, Mutual_Aid!$J$10:$J$19)+SUMIF(Mutual_Aid!$F$23:$F$32, Activity_Location_Listing!C8, Mutual_Aid!$J$23:$J$32)+SUMIF(Mutual_Aid!$F$36:$F$55, Activity_Location_Listing!C8, Mutual_Aid!$J$36:$J$55))</f>
        <v>0</v>
      </c>
      <c r="BH8" s="934">
        <f>IF(B8="",0,SUMIF(Insurance_Reductions!$P$10:$P$45,Activity_Location_Listing!C8,Insurance_Reductions!$Q$10:$Q$45))</f>
        <v>0</v>
      </c>
      <c r="BI8" s="967">
        <f>IF(B8="",0,AQ8)</f>
        <v>0</v>
      </c>
      <c r="BJ8" s="928">
        <f>SUM(AZ8:BG17)-BH8-BI8</f>
        <v>0</v>
      </c>
      <c r="BK8" s="929"/>
    </row>
    <row r="9" spans="2:65" x14ac:dyDescent="0.25">
      <c r="B9" s="903"/>
      <c r="C9" s="906"/>
      <c r="D9" s="370"/>
      <c r="E9" s="236"/>
      <c r="F9" s="236"/>
      <c r="G9" s="909"/>
      <c r="H9" s="238"/>
      <c r="I9" s="238"/>
      <c r="J9" s="238"/>
      <c r="K9" s="238"/>
      <c r="L9" s="238"/>
      <c r="M9" s="238"/>
      <c r="N9" s="909"/>
      <c r="O9" s="235"/>
      <c r="P9" s="909"/>
      <c r="Q9" s="237"/>
      <c r="R9" s="237"/>
      <c r="S9" s="237"/>
      <c r="T9" s="237"/>
      <c r="U9" s="974"/>
      <c r="V9" s="977"/>
      <c r="W9" s="955"/>
      <c r="X9" s="236"/>
      <c r="Y9" s="236"/>
      <c r="Z9" s="909"/>
      <c r="AA9" s="909"/>
      <c r="AB9" s="909"/>
      <c r="AC9" s="909"/>
      <c r="AD9" s="971"/>
      <c r="AE9" s="238"/>
      <c r="AF9" s="236"/>
      <c r="AG9" s="236"/>
      <c r="AH9" s="236"/>
      <c r="AI9" s="236"/>
      <c r="AJ9" s="236"/>
      <c r="AK9" s="909"/>
      <c r="AL9" s="971"/>
      <c r="AM9" s="955"/>
      <c r="AN9" s="236"/>
      <c r="AO9" s="236"/>
      <c r="AP9" s="909"/>
      <c r="AQ9" s="958"/>
      <c r="AR9" s="938"/>
      <c r="AS9" s="236"/>
      <c r="AT9" s="236"/>
      <c r="AU9" s="236"/>
      <c r="AV9" s="236"/>
      <c r="AW9" s="236"/>
      <c r="AX9" s="909"/>
      <c r="AY9" s="377"/>
      <c r="AZ9" s="952"/>
      <c r="BA9" s="935"/>
      <c r="BB9" s="935"/>
      <c r="BC9" s="935"/>
      <c r="BD9" s="935"/>
      <c r="BE9" s="980"/>
      <c r="BF9" s="935"/>
      <c r="BG9" s="935"/>
      <c r="BH9" s="935"/>
      <c r="BI9" s="968"/>
      <c r="BJ9" s="930"/>
      <c r="BK9" s="931"/>
    </row>
    <row r="10" spans="2:65" x14ac:dyDescent="0.25">
      <c r="B10" s="903"/>
      <c r="C10" s="906"/>
      <c r="D10" s="370"/>
      <c r="E10" s="236"/>
      <c r="F10" s="236"/>
      <c r="G10" s="909"/>
      <c r="H10" s="238"/>
      <c r="I10" s="238"/>
      <c r="J10" s="238"/>
      <c r="K10" s="238"/>
      <c r="L10" s="238"/>
      <c r="M10" s="238"/>
      <c r="N10" s="909"/>
      <c r="O10" s="235"/>
      <c r="P10" s="909"/>
      <c r="Q10" s="237"/>
      <c r="R10" s="237"/>
      <c r="S10" s="237"/>
      <c r="T10" s="237"/>
      <c r="U10" s="974"/>
      <c r="V10" s="977"/>
      <c r="W10" s="955"/>
      <c r="X10" s="236"/>
      <c r="Y10" s="236"/>
      <c r="Z10" s="909"/>
      <c r="AA10" s="909"/>
      <c r="AB10" s="909"/>
      <c r="AC10" s="909"/>
      <c r="AD10" s="971"/>
      <c r="AE10" s="238"/>
      <c r="AF10" s="236"/>
      <c r="AG10" s="236"/>
      <c r="AH10" s="236"/>
      <c r="AI10" s="236"/>
      <c r="AJ10" s="236"/>
      <c r="AK10" s="909"/>
      <c r="AL10" s="971"/>
      <c r="AM10" s="955"/>
      <c r="AN10" s="236"/>
      <c r="AO10" s="236"/>
      <c r="AP10" s="909"/>
      <c r="AQ10" s="958"/>
      <c r="AR10" s="938"/>
      <c r="AS10" s="236"/>
      <c r="AT10" s="236"/>
      <c r="AU10" s="236"/>
      <c r="AV10" s="236"/>
      <c r="AW10" s="236"/>
      <c r="AX10" s="909"/>
      <c r="AY10" s="377"/>
      <c r="AZ10" s="952"/>
      <c r="BA10" s="935"/>
      <c r="BB10" s="935"/>
      <c r="BC10" s="935"/>
      <c r="BD10" s="935"/>
      <c r="BE10" s="980"/>
      <c r="BF10" s="935"/>
      <c r="BG10" s="935"/>
      <c r="BH10" s="935"/>
      <c r="BI10" s="968"/>
      <c r="BJ10" s="930"/>
      <c r="BK10" s="931"/>
    </row>
    <row r="11" spans="2:65" x14ac:dyDescent="0.25">
      <c r="B11" s="903"/>
      <c r="C11" s="906"/>
      <c r="D11" s="370"/>
      <c r="E11" s="236"/>
      <c r="F11" s="236"/>
      <c r="G11" s="909"/>
      <c r="H11" s="238"/>
      <c r="I11" s="238"/>
      <c r="J11" s="238"/>
      <c r="K11" s="238"/>
      <c r="L11" s="238"/>
      <c r="M11" s="238"/>
      <c r="N11" s="909"/>
      <c r="O11" s="235"/>
      <c r="P11" s="909"/>
      <c r="Q11" s="237"/>
      <c r="R11" s="237"/>
      <c r="S11" s="237"/>
      <c r="T11" s="237"/>
      <c r="U11" s="974"/>
      <c r="V11" s="977"/>
      <c r="W11" s="955"/>
      <c r="X11" s="236"/>
      <c r="Y11" s="236"/>
      <c r="Z11" s="909"/>
      <c r="AA11" s="909"/>
      <c r="AB11" s="909"/>
      <c r="AC11" s="909"/>
      <c r="AD11" s="971"/>
      <c r="AE11" s="238"/>
      <c r="AF11" s="236"/>
      <c r="AG11" s="236"/>
      <c r="AH11" s="236"/>
      <c r="AI11" s="236"/>
      <c r="AJ11" s="236"/>
      <c r="AK11" s="909"/>
      <c r="AL11" s="971"/>
      <c r="AM11" s="955"/>
      <c r="AN11" s="236"/>
      <c r="AO11" s="236"/>
      <c r="AP11" s="909"/>
      <c r="AQ11" s="958"/>
      <c r="AR11" s="938"/>
      <c r="AS11" s="236"/>
      <c r="AT11" s="236"/>
      <c r="AU11" s="236"/>
      <c r="AV11" s="236"/>
      <c r="AW11" s="236"/>
      <c r="AX11" s="909"/>
      <c r="AY11" s="377"/>
      <c r="AZ11" s="952"/>
      <c r="BA11" s="935"/>
      <c r="BB11" s="935"/>
      <c r="BC11" s="935"/>
      <c r="BD11" s="935"/>
      <c r="BE11" s="980"/>
      <c r="BF11" s="935"/>
      <c r="BG11" s="935"/>
      <c r="BH11" s="935"/>
      <c r="BI11" s="968"/>
      <c r="BJ11" s="930"/>
      <c r="BK11" s="931"/>
    </row>
    <row r="12" spans="2:65" x14ac:dyDescent="0.25">
      <c r="B12" s="903"/>
      <c r="C12" s="906"/>
      <c r="D12" s="370"/>
      <c r="E12" s="236"/>
      <c r="F12" s="236"/>
      <c r="G12" s="909"/>
      <c r="H12" s="238"/>
      <c r="I12" s="238"/>
      <c r="J12" s="238"/>
      <c r="K12" s="238"/>
      <c r="L12" s="238"/>
      <c r="M12" s="238"/>
      <c r="N12" s="909"/>
      <c r="O12" s="235"/>
      <c r="P12" s="909"/>
      <c r="Q12" s="237"/>
      <c r="R12" s="237"/>
      <c r="S12" s="237"/>
      <c r="T12" s="237"/>
      <c r="U12" s="974"/>
      <c r="V12" s="977"/>
      <c r="W12" s="955"/>
      <c r="X12" s="236"/>
      <c r="Y12" s="236"/>
      <c r="Z12" s="909"/>
      <c r="AA12" s="909"/>
      <c r="AB12" s="909"/>
      <c r="AC12" s="909"/>
      <c r="AD12" s="971"/>
      <c r="AE12" s="238"/>
      <c r="AF12" s="236"/>
      <c r="AG12" s="236"/>
      <c r="AH12" s="236"/>
      <c r="AI12" s="236"/>
      <c r="AJ12" s="236"/>
      <c r="AK12" s="909"/>
      <c r="AL12" s="971"/>
      <c r="AM12" s="955"/>
      <c r="AN12" s="236"/>
      <c r="AO12" s="236"/>
      <c r="AP12" s="909"/>
      <c r="AQ12" s="958"/>
      <c r="AR12" s="938"/>
      <c r="AS12" s="236"/>
      <c r="AT12" s="236"/>
      <c r="AU12" s="236"/>
      <c r="AV12" s="236"/>
      <c r="AW12" s="236"/>
      <c r="AX12" s="909"/>
      <c r="AY12" s="377"/>
      <c r="AZ12" s="952"/>
      <c r="BA12" s="935"/>
      <c r="BB12" s="935"/>
      <c r="BC12" s="935"/>
      <c r="BD12" s="935"/>
      <c r="BE12" s="980"/>
      <c r="BF12" s="935"/>
      <c r="BG12" s="935"/>
      <c r="BH12" s="935"/>
      <c r="BI12" s="968"/>
      <c r="BJ12" s="930"/>
      <c r="BK12" s="931"/>
    </row>
    <row r="13" spans="2:65" x14ac:dyDescent="0.25">
      <c r="B13" s="903"/>
      <c r="C13" s="906"/>
      <c r="D13" s="370"/>
      <c r="E13" s="236"/>
      <c r="F13" s="236"/>
      <c r="G13" s="909"/>
      <c r="H13" s="238"/>
      <c r="I13" s="238"/>
      <c r="J13" s="238"/>
      <c r="K13" s="238"/>
      <c r="L13" s="238"/>
      <c r="M13" s="238"/>
      <c r="N13" s="909"/>
      <c r="O13" s="235"/>
      <c r="P13" s="909"/>
      <c r="Q13" s="237"/>
      <c r="R13" s="237"/>
      <c r="S13" s="237"/>
      <c r="T13" s="237"/>
      <c r="U13" s="974"/>
      <c r="V13" s="977"/>
      <c r="W13" s="955"/>
      <c r="X13" s="236"/>
      <c r="Y13" s="236"/>
      <c r="Z13" s="909"/>
      <c r="AA13" s="909"/>
      <c r="AB13" s="909"/>
      <c r="AC13" s="909"/>
      <c r="AD13" s="971"/>
      <c r="AE13" s="238"/>
      <c r="AF13" s="236"/>
      <c r="AG13" s="236"/>
      <c r="AH13" s="236"/>
      <c r="AI13" s="236"/>
      <c r="AJ13" s="236"/>
      <c r="AK13" s="909"/>
      <c r="AL13" s="971"/>
      <c r="AM13" s="955"/>
      <c r="AN13" s="236"/>
      <c r="AO13" s="236"/>
      <c r="AP13" s="909"/>
      <c r="AQ13" s="958"/>
      <c r="AR13" s="938"/>
      <c r="AS13" s="236"/>
      <c r="AT13" s="236"/>
      <c r="AU13" s="236"/>
      <c r="AV13" s="236"/>
      <c r="AW13" s="236"/>
      <c r="AX13" s="909"/>
      <c r="AY13" s="377"/>
      <c r="AZ13" s="952"/>
      <c r="BA13" s="935"/>
      <c r="BB13" s="935"/>
      <c r="BC13" s="935"/>
      <c r="BD13" s="935"/>
      <c r="BE13" s="980"/>
      <c r="BF13" s="935"/>
      <c r="BG13" s="935"/>
      <c r="BH13" s="935"/>
      <c r="BI13" s="968"/>
      <c r="BJ13" s="930"/>
      <c r="BK13" s="931"/>
    </row>
    <row r="14" spans="2:65" x14ac:dyDescent="0.25">
      <c r="B14" s="903"/>
      <c r="C14" s="906"/>
      <c r="D14" s="370"/>
      <c r="E14" s="236"/>
      <c r="F14" s="236"/>
      <c r="G14" s="909"/>
      <c r="H14" s="238"/>
      <c r="I14" s="238"/>
      <c r="J14" s="238"/>
      <c r="K14" s="238"/>
      <c r="L14" s="238"/>
      <c r="M14" s="238"/>
      <c r="N14" s="909"/>
      <c r="O14" s="235"/>
      <c r="P14" s="909"/>
      <c r="Q14" s="237"/>
      <c r="R14" s="237"/>
      <c r="S14" s="237"/>
      <c r="T14" s="237"/>
      <c r="U14" s="974"/>
      <c r="V14" s="977"/>
      <c r="W14" s="955"/>
      <c r="X14" s="236"/>
      <c r="Y14" s="236"/>
      <c r="Z14" s="909"/>
      <c r="AA14" s="909"/>
      <c r="AB14" s="909"/>
      <c r="AC14" s="909"/>
      <c r="AD14" s="971"/>
      <c r="AE14" s="238"/>
      <c r="AF14" s="236"/>
      <c r="AG14" s="236"/>
      <c r="AH14" s="236"/>
      <c r="AI14" s="236"/>
      <c r="AJ14" s="236"/>
      <c r="AK14" s="909"/>
      <c r="AL14" s="971"/>
      <c r="AM14" s="955"/>
      <c r="AN14" s="236"/>
      <c r="AO14" s="236"/>
      <c r="AP14" s="909"/>
      <c r="AQ14" s="958"/>
      <c r="AR14" s="938"/>
      <c r="AS14" s="236"/>
      <c r="AT14" s="236"/>
      <c r="AU14" s="236"/>
      <c r="AV14" s="236"/>
      <c r="AW14" s="236"/>
      <c r="AX14" s="909"/>
      <c r="AY14" s="377"/>
      <c r="AZ14" s="952"/>
      <c r="BA14" s="935"/>
      <c r="BB14" s="935"/>
      <c r="BC14" s="935"/>
      <c r="BD14" s="935"/>
      <c r="BE14" s="980"/>
      <c r="BF14" s="935"/>
      <c r="BG14" s="935"/>
      <c r="BH14" s="935"/>
      <c r="BI14" s="968"/>
      <c r="BJ14" s="930"/>
      <c r="BK14" s="931"/>
    </row>
    <row r="15" spans="2:65" x14ac:dyDescent="0.25">
      <c r="B15" s="903"/>
      <c r="C15" s="906"/>
      <c r="D15" s="370"/>
      <c r="E15" s="236"/>
      <c r="F15" s="236"/>
      <c r="G15" s="909"/>
      <c r="H15" s="238"/>
      <c r="I15" s="238"/>
      <c r="J15" s="238"/>
      <c r="K15" s="238"/>
      <c r="L15" s="238"/>
      <c r="M15" s="238"/>
      <c r="N15" s="909"/>
      <c r="O15" s="235"/>
      <c r="P15" s="909"/>
      <c r="Q15" s="237"/>
      <c r="R15" s="237"/>
      <c r="S15" s="237"/>
      <c r="T15" s="237"/>
      <c r="U15" s="974"/>
      <c r="V15" s="977"/>
      <c r="W15" s="955"/>
      <c r="X15" s="236"/>
      <c r="Y15" s="236"/>
      <c r="Z15" s="909"/>
      <c r="AA15" s="909"/>
      <c r="AB15" s="909"/>
      <c r="AC15" s="909"/>
      <c r="AD15" s="971"/>
      <c r="AE15" s="238"/>
      <c r="AF15" s="236"/>
      <c r="AG15" s="236"/>
      <c r="AH15" s="236"/>
      <c r="AI15" s="236"/>
      <c r="AJ15" s="236"/>
      <c r="AK15" s="909"/>
      <c r="AL15" s="971"/>
      <c r="AM15" s="955"/>
      <c r="AN15" s="236"/>
      <c r="AO15" s="236"/>
      <c r="AP15" s="909"/>
      <c r="AQ15" s="958"/>
      <c r="AR15" s="938"/>
      <c r="AS15" s="236"/>
      <c r="AT15" s="236"/>
      <c r="AU15" s="236"/>
      <c r="AV15" s="236"/>
      <c r="AW15" s="236"/>
      <c r="AX15" s="909"/>
      <c r="AY15" s="377"/>
      <c r="AZ15" s="952"/>
      <c r="BA15" s="935"/>
      <c r="BB15" s="935"/>
      <c r="BC15" s="935"/>
      <c r="BD15" s="935"/>
      <c r="BE15" s="980"/>
      <c r="BF15" s="935"/>
      <c r="BG15" s="935"/>
      <c r="BH15" s="935"/>
      <c r="BI15" s="968"/>
      <c r="BJ15" s="930"/>
      <c r="BK15" s="931"/>
    </row>
    <row r="16" spans="2:65" x14ac:dyDescent="0.25">
      <c r="B16" s="903"/>
      <c r="C16" s="906"/>
      <c r="D16" s="370"/>
      <c r="E16" s="236"/>
      <c r="F16" s="236"/>
      <c r="G16" s="909"/>
      <c r="H16" s="238"/>
      <c r="I16" s="238"/>
      <c r="J16" s="238"/>
      <c r="K16" s="238"/>
      <c r="L16" s="238"/>
      <c r="M16" s="238"/>
      <c r="N16" s="909"/>
      <c r="O16" s="235"/>
      <c r="P16" s="909"/>
      <c r="Q16" s="237"/>
      <c r="R16" s="237"/>
      <c r="S16" s="237"/>
      <c r="T16" s="237"/>
      <c r="U16" s="974"/>
      <c r="V16" s="977"/>
      <c r="W16" s="955"/>
      <c r="X16" s="236"/>
      <c r="Y16" s="236"/>
      <c r="Z16" s="909"/>
      <c r="AA16" s="909"/>
      <c r="AB16" s="909"/>
      <c r="AC16" s="909"/>
      <c r="AD16" s="971"/>
      <c r="AE16" s="238"/>
      <c r="AF16" s="236"/>
      <c r="AG16" s="236"/>
      <c r="AH16" s="236"/>
      <c r="AI16" s="236"/>
      <c r="AJ16" s="236"/>
      <c r="AK16" s="909"/>
      <c r="AL16" s="971"/>
      <c r="AM16" s="955"/>
      <c r="AN16" s="236"/>
      <c r="AO16" s="236"/>
      <c r="AP16" s="909"/>
      <c r="AQ16" s="958"/>
      <c r="AR16" s="938"/>
      <c r="AS16" s="236"/>
      <c r="AT16" s="236"/>
      <c r="AU16" s="236"/>
      <c r="AV16" s="236"/>
      <c r="AW16" s="236"/>
      <c r="AX16" s="909"/>
      <c r="AY16" s="377"/>
      <c r="AZ16" s="952"/>
      <c r="BA16" s="935"/>
      <c r="BB16" s="935"/>
      <c r="BC16" s="935"/>
      <c r="BD16" s="935"/>
      <c r="BE16" s="980"/>
      <c r="BF16" s="935"/>
      <c r="BG16" s="935"/>
      <c r="BH16" s="935"/>
      <c r="BI16" s="968"/>
      <c r="BJ16" s="930"/>
      <c r="BK16" s="931"/>
    </row>
    <row r="17" spans="2:63" ht="13.8" thickBot="1" x14ac:dyDescent="0.3">
      <c r="B17" s="904"/>
      <c r="C17" s="907"/>
      <c r="D17" s="371"/>
      <c r="E17" s="372"/>
      <c r="F17" s="372"/>
      <c r="G17" s="910"/>
      <c r="H17" s="373"/>
      <c r="I17" s="373"/>
      <c r="J17" s="373"/>
      <c r="K17" s="373"/>
      <c r="L17" s="373"/>
      <c r="M17" s="373"/>
      <c r="N17" s="910"/>
      <c r="O17" s="374"/>
      <c r="P17" s="910"/>
      <c r="Q17" s="375"/>
      <c r="R17" s="375"/>
      <c r="S17" s="375"/>
      <c r="T17" s="375"/>
      <c r="U17" s="975"/>
      <c r="V17" s="978"/>
      <c r="W17" s="956"/>
      <c r="X17" s="372"/>
      <c r="Y17" s="372"/>
      <c r="Z17" s="910"/>
      <c r="AA17" s="910"/>
      <c r="AB17" s="910"/>
      <c r="AC17" s="910"/>
      <c r="AD17" s="972"/>
      <c r="AE17" s="373"/>
      <c r="AF17" s="372"/>
      <c r="AG17" s="372"/>
      <c r="AH17" s="372"/>
      <c r="AI17" s="372"/>
      <c r="AJ17" s="372"/>
      <c r="AK17" s="910"/>
      <c r="AL17" s="972"/>
      <c r="AM17" s="956"/>
      <c r="AN17" s="372"/>
      <c r="AO17" s="372"/>
      <c r="AP17" s="910"/>
      <c r="AQ17" s="959"/>
      <c r="AR17" s="939"/>
      <c r="AS17" s="372"/>
      <c r="AT17" s="372"/>
      <c r="AU17" s="372"/>
      <c r="AV17" s="372"/>
      <c r="AW17" s="372"/>
      <c r="AX17" s="910"/>
      <c r="AY17" s="378"/>
      <c r="AZ17" s="953"/>
      <c r="BA17" s="936"/>
      <c r="BB17" s="936"/>
      <c r="BC17" s="936"/>
      <c r="BD17" s="936"/>
      <c r="BE17" s="981"/>
      <c r="BF17" s="936"/>
      <c r="BG17" s="936"/>
      <c r="BH17" s="936"/>
      <c r="BI17" s="969"/>
      <c r="BJ17" s="932"/>
      <c r="BK17" s="933"/>
    </row>
    <row r="18" spans="2:63" ht="13.8" thickTop="1" x14ac:dyDescent="0.25">
      <c r="B18" s="902" t="str">
        <f>IF(Summary!L7="","",Summary!L7)</f>
        <v/>
      </c>
      <c r="C18" s="905" t="str">
        <f>IF(B18="","",VLOOKUP(B18,Summary!$L$6:$M$106,2,FALSE))</f>
        <v/>
      </c>
      <c r="D18" s="369"/>
      <c r="E18" s="249"/>
      <c r="F18" s="250"/>
      <c r="G18" s="908"/>
      <c r="H18" s="252"/>
      <c r="I18" s="252"/>
      <c r="J18" s="252"/>
      <c r="K18" s="252"/>
      <c r="L18" s="252"/>
      <c r="M18" s="252"/>
      <c r="N18" s="908"/>
      <c r="O18" s="249"/>
      <c r="P18" s="908"/>
      <c r="Q18" s="253"/>
      <c r="R18" s="253"/>
      <c r="S18" s="253"/>
      <c r="T18" s="253"/>
      <c r="U18" s="973"/>
      <c r="V18" s="976"/>
      <c r="W18" s="954"/>
      <c r="X18" s="250"/>
      <c r="Y18" s="250"/>
      <c r="Z18" s="908"/>
      <c r="AA18" s="908"/>
      <c r="AB18" s="908"/>
      <c r="AC18" s="908"/>
      <c r="AD18" s="970"/>
      <c r="AE18" s="252"/>
      <c r="AF18" s="250"/>
      <c r="AG18" s="250"/>
      <c r="AH18" s="250"/>
      <c r="AI18" s="250"/>
      <c r="AJ18" s="250"/>
      <c r="AK18" s="908"/>
      <c r="AL18" s="970"/>
      <c r="AM18" s="954"/>
      <c r="AN18" s="250"/>
      <c r="AO18" s="250"/>
      <c r="AP18" s="908"/>
      <c r="AQ18" s="957"/>
      <c r="AR18" s="937"/>
      <c r="AS18" s="250"/>
      <c r="AT18" s="250"/>
      <c r="AU18" s="250"/>
      <c r="AV18" s="250"/>
      <c r="AW18" s="250"/>
      <c r="AX18" s="908"/>
      <c r="AY18" s="376"/>
      <c r="AZ18" s="951">
        <f>IF(B18="",0,SUMIF(Labor!$F$13:$F$351, Activity_Location_Listing!C18, Labor!$BX$13:$BX$351))</f>
        <v>0</v>
      </c>
      <c r="BA18" s="934">
        <f>IF(B18="",0,SUMIF(Equipment!$G$11:$G$150, Activity_Location_Listing!C18, Equipment!$BK$11:$BK$150))</f>
        <v>0</v>
      </c>
      <c r="BB18" s="934">
        <f>IF(B18="",0,SUMIF(Material!$J$10:$J$59, Activity_Location_Listing!C18, Material!$P$10:$P$59))</f>
        <v>0</v>
      </c>
      <c r="BC18" s="934">
        <f>IF(B18="",0,SUMIF(Contract!$N$10:$N$85, Activity_Location_Listing!C18, Contract!$O$10:$O$85))</f>
        <v>0</v>
      </c>
      <c r="BD18" s="934">
        <f>IF(B18="",0,SUMIF(Rented_Equipment!$N$10:$N$45, Activity_Location_Listing!C18, Rented_Equipment!$Q$10:$Q$45))</f>
        <v>0</v>
      </c>
      <c r="BE18" s="979">
        <f>IF(B18="",0,SUMIF(Purchased_Equipment!$Q$11:$Q$46,Activity_Location_Listing!C18,Purchased_Equipment!$R$11:$R$46))</f>
        <v>0</v>
      </c>
      <c r="BF18" s="934">
        <f>IF(B18="",0,SUMIF(Soft_Costs!$P$11:$P$46,Activity_Location_Listing!C18,Soft_Costs!$Q$11:$Q$46))</f>
        <v>0</v>
      </c>
      <c r="BG18" s="934">
        <f>IF(B18="",0,SUMIF(Mutual_Aid!$F$10:$F$19, Activity_Location_Listing!C18, Mutual_Aid!$J$10:$J$19)+SUMIF(Mutual_Aid!$F$23:$F$32, Activity_Location_Listing!C18, Mutual_Aid!$J$23:$J$32)+SUMIF(Mutual_Aid!$F$36:$F$55, Activity_Location_Listing!C18, Mutual_Aid!$J$36:$J$55))</f>
        <v>0</v>
      </c>
      <c r="BH18" s="934">
        <f>IF(B18="",0,SUMIF(Insurance_Reductions!$P$10:$P$45,Activity_Location_Listing!C18,Insurance_Reductions!$Q$10:$Q$45))</f>
        <v>0</v>
      </c>
      <c r="BI18" s="967">
        <f>IF(B18="",0,AQ18)</f>
        <v>0</v>
      </c>
      <c r="BJ18" s="928">
        <f t="shared" ref="BJ18" si="0">SUM(AZ18:BG27)-BH18-BI18</f>
        <v>0</v>
      </c>
      <c r="BK18" s="929"/>
    </row>
    <row r="19" spans="2:63" x14ac:dyDescent="0.25">
      <c r="B19" s="903"/>
      <c r="C19" s="906"/>
      <c r="D19" s="370"/>
      <c r="E19" s="236"/>
      <c r="F19" s="236"/>
      <c r="G19" s="909"/>
      <c r="H19" s="238"/>
      <c r="I19" s="238"/>
      <c r="J19" s="238"/>
      <c r="K19" s="238"/>
      <c r="L19" s="238"/>
      <c r="M19" s="238"/>
      <c r="N19" s="909"/>
      <c r="O19" s="235"/>
      <c r="P19" s="909"/>
      <c r="Q19" s="237"/>
      <c r="R19" s="237"/>
      <c r="S19" s="237"/>
      <c r="T19" s="237"/>
      <c r="U19" s="974"/>
      <c r="V19" s="977"/>
      <c r="W19" s="955"/>
      <c r="X19" s="236"/>
      <c r="Y19" s="236"/>
      <c r="Z19" s="909"/>
      <c r="AA19" s="909"/>
      <c r="AB19" s="909"/>
      <c r="AC19" s="909"/>
      <c r="AD19" s="971"/>
      <c r="AE19" s="238"/>
      <c r="AF19" s="236"/>
      <c r="AG19" s="236"/>
      <c r="AH19" s="236"/>
      <c r="AI19" s="236"/>
      <c r="AJ19" s="236"/>
      <c r="AK19" s="909"/>
      <c r="AL19" s="971"/>
      <c r="AM19" s="955"/>
      <c r="AN19" s="236"/>
      <c r="AO19" s="236"/>
      <c r="AP19" s="909"/>
      <c r="AQ19" s="958"/>
      <c r="AR19" s="938"/>
      <c r="AS19" s="236"/>
      <c r="AT19" s="236"/>
      <c r="AU19" s="236"/>
      <c r="AV19" s="236"/>
      <c r="AW19" s="236"/>
      <c r="AX19" s="909"/>
      <c r="AY19" s="377"/>
      <c r="AZ19" s="952"/>
      <c r="BA19" s="935"/>
      <c r="BB19" s="935"/>
      <c r="BC19" s="935"/>
      <c r="BD19" s="935"/>
      <c r="BE19" s="980"/>
      <c r="BF19" s="935"/>
      <c r="BG19" s="935"/>
      <c r="BH19" s="935"/>
      <c r="BI19" s="968"/>
      <c r="BJ19" s="930"/>
      <c r="BK19" s="931"/>
    </row>
    <row r="20" spans="2:63" x14ac:dyDescent="0.25">
      <c r="B20" s="903"/>
      <c r="C20" s="906"/>
      <c r="D20" s="370"/>
      <c r="E20" s="236"/>
      <c r="F20" s="236"/>
      <c r="G20" s="909"/>
      <c r="H20" s="238"/>
      <c r="I20" s="238"/>
      <c r="J20" s="238"/>
      <c r="K20" s="238"/>
      <c r="L20" s="238"/>
      <c r="M20" s="238"/>
      <c r="N20" s="909"/>
      <c r="O20" s="235"/>
      <c r="P20" s="909"/>
      <c r="Q20" s="237"/>
      <c r="R20" s="237"/>
      <c r="S20" s="237"/>
      <c r="T20" s="237"/>
      <c r="U20" s="974"/>
      <c r="V20" s="977"/>
      <c r="W20" s="955"/>
      <c r="X20" s="236"/>
      <c r="Y20" s="236"/>
      <c r="Z20" s="909"/>
      <c r="AA20" s="909"/>
      <c r="AB20" s="909"/>
      <c r="AC20" s="909"/>
      <c r="AD20" s="971"/>
      <c r="AE20" s="238"/>
      <c r="AF20" s="236"/>
      <c r="AG20" s="236"/>
      <c r="AH20" s="236"/>
      <c r="AI20" s="236"/>
      <c r="AJ20" s="236"/>
      <c r="AK20" s="909"/>
      <c r="AL20" s="971"/>
      <c r="AM20" s="955"/>
      <c r="AN20" s="236"/>
      <c r="AO20" s="236"/>
      <c r="AP20" s="909"/>
      <c r="AQ20" s="958"/>
      <c r="AR20" s="938"/>
      <c r="AS20" s="236"/>
      <c r="AT20" s="236"/>
      <c r="AU20" s="236"/>
      <c r="AV20" s="236"/>
      <c r="AW20" s="236"/>
      <c r="AX20" s="909"/>
      <c r="AY20" s="377"/>
      <c r="AZ20" s="952"/>
      <c r="BA20" s="935"/>
      <c r="BB20" s="935"/>
      <c r="BC20" s="935"/>
      <c r="BD20" s="935"/>
      <c r="BE20" s="980"/>
      <c r="BF20" s="935"/>
      <c r="BG20" s="935"/>
      <c r="BH20" s="935"/>
      <c r="BI20" s="968"/>
      <c r="BJ20" s="930"/>
      <c r="BK20" s="931"/>
    </row>
    <row r="21" spans="2:63" x14ac:dyDescent="0.25">
      <c r="B21" s="903"/>
      <c r="C21" s="906"/>
      <c r="D21" s="370"/>
      <c r="E21" s="236"/>
      <c r="F21" s="236"/>
      <c r="G21" s="909"/>
      <c r="H21" s="238"/>
      <c r="I21" s="238"/>
      <c r="J21" s="238"/>
      <c r="K21" s="238"/>
      <c r="L21" s="238"/>
      <c r="M21" s="238"/>
      <c r="N21" s="909"/>
      <c r="O21" s="235"/>
      <c r="P21" s="909"/>
      <c r="Q21" s="237"/>
      <c r="R21" s="237"/>
      <c r="S21" s="237"/>
      <c r="T21" s="237"/>
      <c r="U21" s="974"/>
      <c r="V21" s="977"/>
      <c r="W21" s="955"/>
      <c r="X21" s="236"/>
      <c r="Y21" s="236"/>
      <c r="Z21" s="909"/>
      <c r="AA21" s="909"/>
      <c r="AB21" s="909"/>
      <c r="AC21" s="909"/>
      <c r="AD21" s="971"/>
      <c r="AE21" s="238"/>
      <c r="AF21" s="236"/>
      <c r="AG21" s="236"/>
      <c r="AH21" s="236"/>
      <c r="AI21" s="236"/>
      <c r="AJ21" s="236"/>
      <c r="AK21" s="909"/>
      <c r="AL21" s="971"/>
      <c r="AM21" s="955"/>
      <c r="AN21" s="236"/>
      <c r="AO21" s="236"/>
      <c r="AP21" s="909"/>
      <c r="AQ21" s="958"/>
      <c r="AR21" s="938"/>
      <c r="AS21" s="236"/>
      <c r="AT21" s="236"/>
      <c r="AU21" s="236"/>
      <c r="AV21" s="236"/>
      <c r="AW21" s="236"/>
      <c r="AX21" s="909"/>
      <c r="AY21" s="377"/>
      <c r="AZ21" s="952"/>
      <c r="BA21" s="935"/>
      <c r="BB21" s="935"/>
      <c r="BC21" s="935"/>
      <c r="BD21" s="935"/>
      <c r="BE21" s="980"/>
      <c r="BF21" s="935"/>
      <c r="BG21" s="935"/>
      <c r="BH21" s="935"/>
      <c r="BI21" s="968"/>
      <c r="BJ21" s="930"/>
      <c r="BK21" s="931"/>
    </row>
    <row r="22" spans="2:63" x14ac:dyDescent="0.25">
      <c r="B22" s="903"/>
      <c r="C22" s="906"/>
      <c r="D22" s="370"/>
      <c r="E22" s="236"/>
      <c r="F22" s="236"/>
      <c r="G22" s="909"/>
      <c r="H22" s="238"/>
      <c r="I22" s="238"/>
      <c r="J22" s="238"/>
      <c r="K22" s="238"/>
      <c r="L22" s="238"/>
      <c r="M22" s="238"/>
      <c r="N22" s="909"/>
      <c r="O22" s="235"/>
      <c r="P22" s="909"/>
      <c r="Q22" s="237"/>
      <c r="R22" s="237"/>
      <c r="S22" s="237"/>
      <c r="T22" s="237"/>
      <c r="U22" s="974"/>
      <c r="V22" s="977"/>
      <c r="W22" s="955"/>
      <c r="X22" s="236"/>
      <c r="Y22" s="236"/>
      <c r="Z22" s="909"/>
      <c r="AA22" s="909"/>
      <c r="AB22" s="909"/>
      <c r="AC22" s="909"/>
      <c r="AD22" s="971"/>
      <c r="AE22" s="238"/>
      <c r="AF22" s="236"/>
      <c r="AG22" s="236"/>
      <c r="AH22" s="236"/>
      <c r="AI22" s="236"/>
      <c r="AJ22" s="236"/>
      <c r="AK22" s="909"/>
      <c r="AL22" s="971"/>
      <c r="AM22" s="955"/>
      <c r="AN22" s="236"/>
      <c r="AO22" s="236"/>
      <c r="AP22" s="909"/>
      <c r="AQ22" s="958"/>
      <c r="AR22" s="938"/>
      <c r="AS22" s="236"/>
      <c r="AT22" s="236"/>
      <c r="AU22" s="236"/>
      <c r="AV22" s="236"/>
      <c r="AW22" s="236"/>
      <c r="AX22" s="909"/>
      <c r="AY22" s="377"/>
      <c r="AZ22" s="952"/>
      <c r="BA22" s="935"/>
      <c r="BB22" s="935"/>
      <c r="BC22" s="935"/>
      <c r="BD22" s="935"/>
      <c r="BE22" s="980"/>
      <c r="BF22" s="935"/>
      <c r="BG22" s="935"/>
      <c r="BH22" s="935"/>
      <c r="BI22" s="968"/>
      <c r="BJ22" s="930"/>
      <c r="BK22" s="931"/>
    </row>
    <row r="23" spans="2:63" x14ac:dyDescent="0.25">
      <c r="B23" s="903"/>
      <c r="C23" s="906"/>
      <c r="D23" s="370"/>
      <c r="E23" s="236"/>
      <c r="F23" s="236"/>
      <c r="G23" s="909"/>
      <c r="H23" s="238"/>
      <c r="I23" s="238"/>
      <c r="J23" s="238"/>
      <c r="K23" s="238"/>
      <c r="L23" s="238"/>
      <c r="M23" s="238"/>
      <c r="N23" s="909"/>
      <c r="O23" s="235"/>
      <c r="P23" s="909"/>
      <c r="Q23" s="237"/>
      <c r="R23" s="237"/>
      <c r="S23" s="237"/>
      <c r="T23" s="237"/>
      <c r="U23" s="974"/>
      <c r="V23" s="977"/>
      <c r="W23" s="955"/>
      <c r="X23" s="236"/>
      <c r="Y23" s="236"/>
      <c r="Z23" s="909"/>
      <c r="AA23" s="909"/>
      <c r="AB23" s="909"/>
      <c r="AC23" s="909"/>
      <c r="AD23" s="971"/>
      <c r="AE23" s="238"/>
      <c r="AF23" s="236"/>
      <c r="AG23" s="236"/>
      <c r="AH23" s="236"/>
      <c r="AI23" s="236"/>
      <c r="AJ23" s="236"/>
      <c r="AK23" s="909"/>
      <c r="AL23" s="971"/>
      <c r="AM23" s="955"/>
      <c r="AN23" s="236"/>
      <c r="AO23" s="236"/>
      <c r="AP23" s="909"/>
      <c r="AQ23" s="958"/>
      <c r="AR23" s="938"/>
      <c r="AS23" s="236"/>
      <c r="AT23" s="236"/>
      <c r="AU23" s="236"/>
      <c r="AV23" s="236"/>
      <c r="AW23" s="236"/>
      <c r="AX23" s="909"/>
      <c r="AY23" s="377"/>
      <c r="AZ23" s="952"/>
      <c r="BA23" s="935"/>
      <c r="BB23" s="935"/>
      <c r="BC23" s="935"/>
      <c r="BD23" s="935"/>
      <c r="BE23" s="980"/>
      <c r="BF23" s="935"/>
      <c r="BG23" s="935"/>
      <c r="BH23" s="935"/>
      <c r="BI23" s="968"/>
      <c r="BJ23" s="930"/>
      <c r="BK23" s="931"/>
    </row>
    <row r="24" spans="2:63" x14ac:dyDescent="0.25">
      <c r="B24" s="903"/>
      <c r="C24" s="906"/>
      <c r="D24" s="370"/>
      <c r="E24" s="236"/>
      <c r="F24" s="236"/>
      <c r="G24" s="909"/>
      <c r="H24" s="238"/>
      <c r="I24" s="238"/>
      <c r="J24" s="238"/>
      <c r="K24" s="238"/>
      <c r="L24" s="238"/>
      <c r="M24" s="238"/>
      <c r="N24" s="909"/>
      <c r="O24" s="235"/>
      <c r="P24" s="909"/>
      <c r="Q24" s="237"/>
      <c r="R24" s="237"/>
      <c r="S24" s="237"/>
      <c r="T24" s="237"/>
      <c r="U24" s="974"/>
      <c r="V24" s="977"/>
      <c r="W24" s="955"/>
      <c r="X24" s="236"/>
      <c r="Y24" s="236"/>
      <c r="Z24" s="909"/>
      <c r="AA24" s="909"/>
      <c r="AB24" s="909"/>
      <c r="AC24" s="909"/>
      <c r="AD24" s="971"/>
      <c r="AE24" s="238"/>
      <c r="AF24" s="236"/>
      <c r="AG24" s="236"/>
      <c r="AH24" s="236"/>
      <c r="AI24" s="236"/>
      <c r="AJ24" s="236"/>
      <c r="AK24" s="909"/>
      <c r="AL24" s="971"/>
      <c r="AM24" s="955"/>
      <c r="AN24" s="236"/>
      <c r="AO24" s="236"/>
      <c r="AP24" s="909"/>
      <c r="AQ24" s="958"/>
      <c r="AR24" s="938"/>
      <c r="AS24" s="236"/>
      <c r="AT24" s="236"/>
      <c r="AU24" s="236"/>
      <c r="AV24" s="236"/>
      <c r="AW24" s="236"/>
      <c r="AX24" s="909"/>
      <c r="AY24" s="377"/>
      <c r="AZ24" s="952"/>
      <c r="BA24" s="935"/>
      <c r="BB24" s="935"/>
      <c r="BC24" s="935"/>
      <c r="BD24" s="935"/>
      <c r="BE24" s="980"/>
      <c r="BF24" s="935"/>
      <c r="BG24" s="935"/>
      <c r="BH24" s="935"/>
      <c r="BI24" s="968"/>
      <c r="BJ24" s="930"/>
      <c r="BK24" s="931"/>
    </row>
    <row r="25" spans="2:63" x14ac:dyDescent="0.25">
      <c r="B25" s="903"/>
      <c r="C25" s="906"/>
      <c r="D25" s="370"/>
      <c r="E25" s="236"/>
      <c r="F25" s="236"/>
      <c r="G25" s="909"/>
      <c r="H25" s="238"/>
      <c r="I25" s="238"/>
      <c r="J25" s="238"/>
      <c r="K25" s="238"/>
      <c r="L25" s="238"/>
      <c r="M25" s="238"/>
      <c r="N25" s="909"/>
      <c r="O25" s="235"/>
      <c r="P25" s="909"/>
      <c r="Q25" s="237"/>
      <c r="R25" s="237"/>
      <c r="S25" s="237"/>
      <c r="T25" s="237"/>
      <c r="U25" s="974"/>
      <c r="V25" s="977"/>
      <c r="W25" s="955"/>
      <c r="X25" s="236"/>
      <c r="Y25" s="236"/>
      <c r="Z25" s="909"/>
      <c r="AA25" s="909"/>
      <c r="AB25" s="909"/>
      <c r="AC25" s="909"/>
      <c r="AD25" s="971"/>
      <c r="AE25" s="238"/>
      <c r="AF25" s="236"/>
      <c r="AG25" s="236"/>
      <c r="AH25" s="236"/>
      <c r="AI25" s="236"/>
      <c r="AJ25" s="236"/>
      <c r="AK25" s="909"/>
      <c r="AL25" s="971"/>
      <c r="AM25" s="955"/>
      <c r="AN25" s="236"/>
      <c r="AO25" s="236"/>
      <c r="AP25" s="909"/>
      <c r="AQ25" s="958"/>
      <c r="AR25" s="938"/>
      <c r="AS25" s="236"/>
      <c r="AT25" s="236"/>
      <c r="AU25" s="236"/>
      <c r="AV25" s="236"/>
      <c r="AW25" s="236"/>
      <c r="AX25" s="909"/>
      <c r="AY25" s="377"/>
      <c r="AZ25" s="952"/>
      <c r="BA25" s="935"/>
      <c r="BB25" s="935"/>
      <c r="BC25" s="935"/>
      <c r="BD25" s="935"/>
      <c r="BE25" s="980"/>
      <c r="BF25" s="935"/>
      <c r="BG25" s="935"/>
      <c r="BH25" s="935"/>
      <c r="BI25" s="968"/>
      <c r="BJ25" s="930"/>
      <c r="BK25" s="931"/>
    </row>
    <row r="26" spans="2:63" x14ac:dyDescent="0.25">
      <c r="B26" s="903"/>
      <c r="C26" s="906"/>
      <c r="D26" s="370"/>
      <c r="E26" s="236"/>
      <c r="F26" s="236"/>
      <c r="G26" s="909"/>
      <c r="H26" s="238"/>
      <c r="I26" s="238"/>
      <c r="J26" s="238"/>
      <c r="K26" s="238"/>
      <c r="L26" s="238"/>
      <c r="M26" s="238"/>
      <c r="N26" s="909"/>
      <c r="O26" s="235"/>
      <c r="P26" s="909"/>
      <c r="Q26" s="237"/>
      <c r="R26" s="237"/>
      <c r="S26" s="237"/>
      <c r="T26" s="237"/>
      <c r="U26" s="974"/>
      <c r="V26" s="977"/>
      <c r="W26" s="955"/>
      <c r="X26" s="236"/>
      <c r="Y26" s="236"/>
      <c r="Z26" s="909"/>
      <c r="AA26" s="909"/>
      <c r="AB26" s="909"/>
      <c r="AC26" s="909"/>
      <c r="AD26" s="971"/>
      <c r="AE26" s="238"/>
      <c r="AF26" s="236"/>
      <c r="AG26" s="236"/>
      <c r="AH26" s="236"/>
      <c r="AI26" s="236"/>
      <c r="AJ26" s="236"/>
      <c r="AK26" s="909"/>
      <c r="AL26" s="971"/>
      <c r="AM26" s="955"/>
      <c r="AN26" s="236"/>
      <c r="AO26" s="236"/>
      <c r="AP26" s="909"/>
      <c r="AQ26" s="958"/>
      <c r="AR26" s="938"/>
      <c r="AS26" s="236"/>
      <c r="AT26" s="236"/>
      <c r="AU26" s="236"/>
      <c r="AV26" s="236"/>
      <c r="AW26" s="236"/>
      <c r="AX26" s="909"/>
      <c r="AY26" s="377"/>
      <c r="AZ26" s="952"/>
      <c r="BA26" s="935"/>
      <c r="BB26" s="935"/>
      <c r="BC26" s="935"/>
      <c r="BD26" s="935"/>
      <c r="BE26" s="980"/>
      <c r="BF26" s="935"/>
      <c r="BG26" s="935"/>
      <c r="BH26" s="935"/>
      <c r="BI26" s="968"/>
      <c r="BJ26" s="930"/>
      <c r="BK26" s="931"/>
    </row>
    <row r="27" spans="2:63" ht="13.8" thickBot="1" x14ac:dyDescent="0.3">
      <c r="B27" s="904"/>
      <c r="C27" s="907"/>
      <c r="D27" s="371"/>
      <c r="E27" s="372"/>
      <c r="F27" s="372"/>
      <c r="G27" s="910"/>
      <c r="H27" s="373"/>
      <c r="I27" s="373"/>
      <c r="J27" s="373"/>
      <c r="K27" s="373"/>
      <c r="L27" s="373"/>
      <c r="M27" s="373"/>
      <c r="N27" s="910"/>
      <c r="O27" s="374"/>
      <c r="P27" s="910"/>
      <c r="Q27" s="375"/>
      <c r="R27" s="375"/>
      <c r="S27" s="375"/>
      <c r="T27" s="375"/>
      <c r="U27" s="975"/>
      <c r="V27" s="978"/>
      <c r="W27" s="956"/>
      <c r="X27" s="372"/>
      <c r="Y27" s="372"/>
      <c r="Z27" s="910"/>
      <c r="AA27" s="910"/>
      <c r="AB27" s="910"/>
      <c r="AC27" s="910"/>
      <c r="AD27" s="972"/>
      <c r="AE27" s="373"/>
      <c r="AF27" s="372"/>
      <c r="AG27" s="372"/>
      <c r="AH27" s="372"/>
      <c r="AI27" s="372"/>
      <c r="AJ27" s="372"/>
      <c r="AK27" s="910"/>
      <c r="AL27" s="972"/>
      <c r="AM27" s="956"/>
      <c r="AN27" s="372"/>
      <c r="AO27" s="372"/>
      <c r="AP27" s="910"/>
      <c r="AQ27" s="959"/>
      <c r="AR27" s="939"/>
      <c r="AS27" s="372"/>
      <c r="AT27" s="372"/>
      <c r="AU27" s="372"/>
      <c r="AV27" s="372"/>
      <c r="AW27" s="372"/>
      <c r="AX27" s="910"/>
      <c r="AY27" s="378"/>
      <c r="AZ27" s="953"/>
      <c r="BA27" s="936"/>
      <c r="BB27" s="936"/>
      <c r="BC27" s="936"/>
      <c r="BD27" s="936"/>
      <c r="BE27" s="981"/>
      <c r="BF27" s="936"/>
      <c r="BG27" s="936"/>
      <c r="BH27" s="936"/>
      <c r="BI27" s="969"/>
      <c r="BJ27" s="932"/>
      <c r="BK27" s="933"/>
    </row>
    <row r="28" spans="2:63" ht="13.8" thickTop="1" x14ac:dyDescent="0.25">
      <c r="B28" s="902" t="str">
        <f>IF(Summary!L8="","",Summary!L8)</f>
        <v/>
      </c>
      <c r="C28" s="905" t="str">
        <f>IF(B28="","",VLOOKUP(B28,Summary!$L$6:$M$106,2,FALSE))</f>
        <v/>
      </c>
      <c r="D28" s="369"/>
      <c r="E28" s="249"/>
      <c r="F28" s="250"/>
      <c r="G28" s="908"/>
      <c r="H28" s="252"/>
      <c r="I28" s="252"/>
      <c r="J28" s="252"/>
      <c r="K28" s="252"/>
      <c r="L28" s="252"/>
      <c r="M28" s="252"/>
      <c r="N28" s="908"/>
      <c r="O28" s="249"/>
      <c r="P28" s="908"/>
      <c r="Q28" s="253"/>
      <c r="R28" s="253"/>
      <c r="S28" s="253"/>
      <c r="T28" s="253"/>
      <c r="U28" s="973"/>
      <c r="V28" s="976"/>
      <c r="W28" s="954"/>
      <c r="X28" s="250"/>
      <c r="Y28" s="250"/>
      <c r="Z28" s="908"/>
      <c r="AA28" s="908"/>
      <c r="AB28" s="908"/>
      <c r="AC28" s="908"/>
      <c r="AD28" s="970"/>
      <c r="AE28" s="252"/>
      <c r="AF28" s="250"/>
      <c r="AG28" s="250"/>
      <c r="AH28" s="250"/>
      <c r="AI28" s="250"/>
      <c r="AJ28" s="250"/>
      <c r="AK28" s="908"/>
      <c r="AL28" s="970"/>
      <c r="AM28" s="954"/>
      <c r="AN28" s="250"/>
      <c r="AO28" s="250"/>
      <c r="AP28" s="908"/>
      <c r="AQ28" s="957"/>
      <c r="AR28" s="937"/>
      <c r="AS28" s="250"/>
      <c r="AT28" s="250"/>
      <c r="AU28" s="250"/>
      <c r="AV28" s="250"/>
      <c r="AW28" s="250"/>
      <c r="AX28" s="908"/>
      <c r="AY28" s="376"/>
      <c r="AZ28" s="951">
        <f>IF(B28="",0,SUMIF(Labor!$F$13:$F$351, Activity_Location_Listing!C28, Labor!$BX$13:$BX$351))</f>
        <v>0</v>
      </c>
      <c r="BA28" s="934">
        <f>IF(B28="",0,SUMIF(Equipment!$G$11:$G$150, Activity_Location_Listing!C28, Equipment!$BK$11:$BK$150))</f>
        <v>0</v>
      </c>
      <c r="BB28" s="934">
        <f>IF(B28="",0,SUMIF(Material!$J$10:$J$59, Activity_Location_Listing!C28, Material!$P$10:$P$59))</f>
        <v>0</v>
      </c>
      <c r="BC28" s="934">
        <f>IF(B28="",0,SUMIF(Contract!$N$10:$N$85, Activity_Location_Listing!C28, Contract!$O$10:$O$85))</f>
        <v>0</v>
      </c>
      <c r="BD28" s="934">
        <f>IF(B28="",0,SUMIF(Rented_Equipment!$N$10:$N$45, Activity_Location_Listing!C28, Rented_Equipment!$Q$10:$Q$45))</f>
        <v>0</v>
      </c>
      <c r="BE28" s="979">
        <f>IF(B28="",0,SUMIF(Purchased_Equipment!$Q$11:$Q$46,Activity_Location_Listing!C28,Purchased_Equipment!$R$11:$R$46))</f>
        <v>0</v>
      </c>
      <c r="BF28" s="934">
        <f>IF(B28="",0,SUMIF(Soft_Costs!$P$11:$P$46,Activity_Location_Listing!C28,Soft_Costs!$Q$11:$Q$46))</f>
        <v>0</v>
      </c>
      <c r="BG28" s="934">
        <f>IF(B28="",0,SUMIF(Mutual_Aid!$F$10:$F$19, Activity_Location_Listing!C28, Mutual_Aid!$J$10:$J$19)+SUMIF(Mutual_Aid!$F$23:$F$32, Activity_Location_Listing!C28, Mutual_Aid!$J$23:$J$32)+SUMIF(Mutual_Aid!$F$36:$F$55, Activity_Location_Listing!C28, Mutual_Aid!$J$36:$J$55))</f>
        <v>0</v>
      </c>
      <c r="BH28" s="934">
        <f>IF(B28="",0,SUMIF(Insurance_Reductions!$P$10:$P$45,Activity_Location_Listing!C28,Insurance_Reductions!$Q$10:$Q$45))</f>
        <v>0</v>
      </c>
      <c r="BI28" s="967">
        <f>IF(B28="",0,AQ28)</f>
        <v>0</v>
      </c>
      <c r="BJ28" s="928">
        <f t="shared" ref="BJ28" si="1">SUM(AZ28:BG37)-BH28-BI28</f>
        <v>0</v>
      </c>
      <c r="BK28" s="929"/>
    </row>
    <row r="29" spans="2:63" x14ac:dyDescent="0.25">
      <c r="B29" s="903"/>
      <c r="C29" s="906"/>
      <c r="D29" s="370"/>
      <c r="E29" s="236"/>
      <c r="F29" s="236"/>
      <c r="G29" s="909"/>
      <c r="H29" s="238"/>
      <c r="I29" s="238"/>
      <c r="J29" s="238"/>
      <c r="K29" s="238"/>
      <c r="L29" s="238"/>
      <c r="M29" s="238"/>
      <c r="N29" s="909"/>
      <c r="O29" s="235"/>
      <c r="P29" s="909"/>
      <c r="Q29" s="237"/>
      <c r="R29" s="237"/>
      <c r="S29" s="237"/>
      <c r="T29" s="237"/>
      <c r="U29" s="974"/>
      <c r="V29" s="977"/>
      <c r="W29" s="955"/>
      <c r="X29" s="236"/>
      <c r="Y29" s="236"/>
      <c r="Z29" s="909"/>
      <c r="AA29" s="909"/>
      <c r="AB29" s="909"/>
      <c r="AC29" s="909"/>
      <c r="AD29" s="971"/>
      <c r="AE29" s="238"/>
      <c r="AF29" s="236"/>
      <c r="AG29" s="236"/>
      <c r="AH29" s="236"/>
      <c r="AI29" s="236"/>
      <c r="AJ29" s="236"/>
      <c r="AK29" s="909"/>
      <c r="AL29" s="971"/>
      <c r="AM29" s="955"/>
      <c r="AN29" s="236"/>
      <c r="AO29" s="236"/>
      <c r="AP29" s="909"/>
      <c r="AQ29" s="958"/>
      <c r="AR29" s="938"/>
      <c r="AS29" s="236"/>
      <c r="AT29" s="236"/>
      <c r="AU29" s="236"/>
      <c r="AV29" s="236"/>
      <c r="AW29" s="236"/>
      <c r="AX29" s="909"/>
      <c r="AY29" s="377"/>
      <c r="AZ29" s="952"/>
      <c r="BA29" s="935"/>
      <c r="BB29" s="935"/>
      <c r="BC29" s="935"/>
      <c r="BD29" s="935"/>
      <c r="BE29" s="980"/>
      <c r="BF29" s="935"/>
      <c r="BG29" s="935"/>
      <c r="BH29" s="935"/>
      <c r="BI29" s="968"/>
      <c r="BJ29" s="930"/>
      <c r="BK29" s="931"/>
    </row>
    <row r="30" spans="2:63" x14ac:dyDescent="0.25">
      <c r="B30" s="903"/>
      <c r="C30" s="906"/>
      <c r="D30" s="370"/>
      <c r="E30" s="236"/>
      <c r="F30" s="236"/>
      <c r="G30" s="909"/>
      <c r="H30" s="238"/>
      <c r="I30" s="238"/>
      <c r="J30" s="238"/>
      <c r="K30" s="238"/>
      <c r="L30" s="238"/>
      <c r="M30" s="238"/>
      <c r="N30" s="909"/>
      <c r="O30" s="235"/>
      <c r="P30" s="909"/>
      <c r="Q30" s="237"/>
      <c r="R30" s="237"/>
      <c r="S30" s="237"/>
      <c r="T30" s="237"/>
      <c r="U30" s="974"/>
      <c r="V30" s="977"/>
      <c r="W30" s="955"/>
      <c r="X30" s="236"/>
      <c r="Y30" s="236"/>
      <c r="Z30" s="909"/>
      <c r="AA30" s="909"/>
      <c r="AB30" s="909"/>
      <c r="AC30" s="909"/>
      <c r="AD30" s="971"/>
      <c r="AE30" s="238"/>
      <c r="AF30" s="236"/>
      <c r="AG30" s="236"/>
      <c r="AH30" s="236"/>
      <c r="AI30" s="236"/>
      <c r="AJ30" s="236"/>
      <c r="AK30" s="909"/>
      <c r="AL30" s="971"/>
      <c r="AM30" s="955"/>
      <c r="AN30" s="236"/>
      <c r="AO30" s="236"/>
      <c r="AP30" s="909"/>
      <c r="AQ30" s="958"/>
      <c r="AR30" s="938"/>
      <c r="AS30" s="236"/>
      <c r="AT30" s="236"/>
      <c r="AU30" s="236"/>
      <c r="AV30" s="236"/>
      <c r="AW30" s="236"/>
      <c r="AX30" s="909"/>
      <c r="AY30" s="377"/>
      <c r="AZ30" s="952"/>
      <c r="BA30" s="935"/>
      <c r="BB30" s="935"/>
      <c r="BC30" s="935"/>
      <c r="BD30" s="935"/>
      <c r="BE30" s="980"/>
      <c r="BF30" s="935"/>
      <c r="BG30" s="935"/>
      <c r="BH30" s="935"/>
      <c r="BI30" s="968"/>
      <c r="BJ30" s="930"/>
      <c r="BK30" s="931"/>
    </row>
    <row r="31" spans="2:63" x14ac:dyDescent="0.25">
      <c r="B31" s="903"/>
      <c r="C31" s="906"/>
      <c r="D31" s="370"/>
      <c r="E31" s="236"/>
      <c r="F31" s="236"/>
      <c r="G31" s="909"/>
      <c r="H31" s="238"/>
      <c r="I31" s="238"/>
      <c r="J31" s="238"/>
      <c r="K31" s="238"/>
      <c r="L31" s="238"/>
      <c r="M31" s="238"/>
      <c r="N31" s="909"/>
      <c r="O31" s="235"/>
      <c r="P31" s="909"/>
      <c r="Q31" s="237"/>
      <c r="R31" s="237"/>
      <c r="S31" s="237"/>
      <c r="T31" s="237"/>
      <c r="U31" s="974"/>
      <c r="V31" s="977"/>
      <c r="W31" s="955"/>
      <c r="X31" s="236"/>
      <c r="Y31" s="236"/>
      <c r="Z31" s="909"/>
      <c r="AA31" s="909"/>
      <c r="AB31" s="909"/>
      <c r="AC31" s="909"/>
      <c r="AD31" s="971"/>
      <c r="AE31" s="238"/>
      <c r="AF31" s="236"/>
      <c r="AG31" s="236"/>
      <c r="AH31" s="236"/>
      <c r="AI31" s="236"/>
      <c r="AJ31" s="236"/>
      <c r="AK31" s="909"/>
      <c r="AL31" s="971"/>
      <c r="AM31" s="955"/>
      <c r="AN31" s="236"/>
      <c r="AO31" s="236"/>
      <c r="AP31" s="909"/>
      <c r="AQ31" s="958"/>
      <c r="AR31" s="938"/>
      <c r="AS31" s="236"/>
      <c r="AT31" s="236"/>
      <c r="AU31" s="236"/>
      <c r="AV31" s="236"/>
      <c r="AW31" s="236"/>
      <c r="AX31" s="909"/>
      <c r="AY31" s="377"/>
      <c r="AZ31" s="952"/>
      <c r="BA31" s="935"/>
      <c r="BB31" s="935"/>
      <c r="BC31" s="935"/>
      <c r="BD31" s="935"/>
      <c r="BE31" s="980"/>
      <c r="BF31" s="935"/>
      <c r="BG31" s="935"/>
      <c r="BH31" s="935"/>
      <c r="BI31" s="968"/>
      <c r="BJ31" s="930"/>
      <c r="BK31" s="931"/>
    </row>
    <row r="32" spans="2:63" x14ac:dyDescent="0.25">
      <c r="B32" s="903"/>
      <c r="C32" s="906"/>
      <c r="D32" s="370"/>
      <c r="E32" s="236"/>
      <c r="F32" s="236"/>
      <c r="G32" s="909"/>
      <c r="H32" s="238"/>
      <c r="I32" s="238"/>
      <c r="J32" s="238"/>
      <c r="K32" s="238"/>
      <c r="L32" s="238"/>
      <c r="M32" s="238"/>
      <c r="N32" s="909"/>
      <c r="O32" s="235"/>
      <c r="P32" s="909"/>
      <c r="Q32" s="237"/>
      <c r="R32" s="237"/>
      <c r="S32" s="237"/>
      <c r="T32" s="237"/>
      <c r="U32" s="974"/>
      <c r="V32" s="977"/>
      <c r="W32" s="955"/>
      <c r="X32" s="236"/>
      <c r="Y32" s="236"/>
      <c r="Z32" s="909"/>
      <c r="AA32" s="909"/>
      <c r="AB32" s="909"/>
      <c r="AC32" s="909"/>
      <c r="AD32" s="971"/>
      <c r="AE32" s="238"/>
      <c r="AF32" s="236"/>
      <c r="AG32" s="236"/>
      <c r="AH32" s="236"/>
      <c r="AI32" s="236"/>
      <c r="AJ32" s="236"/>
      <c r="AK32" s="909"/>
      <c r="AL32" s="971"/>
      <c r="AM32" s="955"/>
      <c r="AN32" s="236"/>
      <c r="AO32" s="236"/>
      <c r="AP32" s="909"/>
      <c r="AQ32" s="958"/>
      <c r="AR32" s="938"/>
      <c r="AS32" s="236"/>
      <c r="AT32" s="236"/>
      <c r="AU32" s="236"/>
      <c r="AV32" s="236"/>
      <c r="AW32" s="236"/>
      <c r="AX32" s="909"/>
      <c r="AY32" s="377"/>
      <c r="AZ32" s="952"/>
      <c r="BA32" s="935"/>
      <c r="BB32" s="935"/>
      <c r="BC32" s="935"/>
      <c r="BD32" s="935"/>
      <c r="BE32" s="980"/>
      <c r="BF32" s="935"/>
      <c r="BG32" s="935"/>
      <c r="BH32" s="935"/>
      <c r="BI32" s="968"/>
      <c r="BJ32" s="930"/>
      <c r="BK32" s="931"/>
    </row>
    <row r="33" spans="2:63" x14ac:dyDescent="0.25">
      <c r="B33" s="903"/>
      <c r="C33" s="906"/>
      <c r="D33" s="370"/>
      <c r="E33" s="236"/>
      <c r="F33" s="236"/>
      <c r="G33" s="909"/>
      <c r="H33" s="238"/>
      <c r="I33" s="238"/>
      <c r="J33" s="238"/>
      <c r="K33" s="238"/>
      <c r="L33" s="238"/>
      <c r="M33" s="238"/>
      <c r="N33" s="909"/>
      <c r="O33" s="235"/>
      <c r="P33" s="909"/>
      <c r="Q33" s="237"/>
      <c r="R33" s="237"/>
      <c r="S33" s="237"/>
      <c r="T33" s="237"/>
      <c r="U33" s="974"/>
      <c r="V33" s="977"/>
      <c r="W33" s="955"/>
      <c r="X33" s="236"/>
      <c r="Y33" s="236"/>
      <c r="Z33" s="909"/>
      <c r="AA33" s="909"/>
      <c r="AB33" s="909"/>
      <c r="AC33" s="909"/>
      <c r="AD33" s="971"/>
      <c r="AE33" s="238"/>
      <c r="AF33" s="236"/>
      <c r="AG33" s="236"/>
      <c r="AH33" s="236"/>
      <c r="AI33" s="236"/>
      <c r="AJ33" s="236"/>
      <c r="AK33" s="909"/>
      <c r="AL33" s="971"/>
      <c r="AM33" s="955"/>
      <c r="AN33" s="236"/>
      <c r="AO33" s="236"/>
      <c r="AP33" s="909"/>
      <c r="AQ33" s="958"/>
      <c r="AR33" s="938"/>
      <c r="AS33" s="236"/>
      <c r="AT33" s="236"/>
      <c r="AU33" s="236"/>
      <c r="AV33" s="236"/>
      <c r="AW33" s="236"/>
      <c r="AX33" s="909"/>
      <c r="AY33" s="377"/>
      <c r="AZ33" s="952"/>
      <c r="BA33" s="935"/>
      <c r="BB33" s="935"/>
      <c r="BC33" s="935"/>
      <c r="BD33" s="935"/>
      <c r="BE33" s="980"/>
      <c r="BF33" s="935"/>
      <c r="BG33" s="935"/>
      <c r="BH33" s="935"/>
      <c r="BI33" s="968"/>
      <c r="BJ33" s="930"/>
      <c r="BK33" s="931"/>
    </row>
    <row r="34" spans="2:63" x14ac:dyDescent="0.25">
      <c r="B34" s="903"/>
      <c r="C34" s="906"/>
      <c r="D34" s="370"/>
      <c r="E34" s="236"/>
      <c r="F34" s="236"/>
      <c r="G34" s="909"/>
      <c r="H34" s="238"/>
      <c r="I34" s="238"/>
      <c r="J34" s="238"/>
      <c r="K34" s="238"/>
      <c r="L34" s="238"/>
      <c r="M34" s="238"/>
      <c r="N34" s="909"/>
      <c r="O34" s="235"/>
      <c r="P34" s="909"/>
      <c r="Q34" s="237"/>
      <c r="R34" s="237"/>
      <c r="S34" s="237"/>
      <c r="T34" s="237"/>
      <c r="U34" s="974"/>
      <c r="V34" s="977"/>
      <c r="W34" s="955"/>
      <c r="X34" s="236"/>
      <c r="Y34" s="236"/>
      <c r="Z34" s="909"/>
      <c r="AA34" s="909"/>
      <c r="AB34" s="909"/>
      <c r="AC34" s="909"/>
      <c r="AD34" s="971"/>
      <c r="AE34" s="238"/>
      <c r="AF34" s="236"/>
      <c r="AG34" s="236"/>
      <c r="AH34" s="236"/>
      <c r="AI34" s="236"/>
      <c r="AJ34" s="236"/>
      <c r="AK34" s="909"/>
      <c r="AL34" s="971"/>
      <c r="AM34" s="955"/>
      <c r="AN34" s="236"/>
      <c r="AO34" s="236"/>
      <c r="AP34" s="909"/>
      <c r="AQ34" s="958"/>
      <c r="AR34" s="938"/>
      <c r="AS34" s="236"/>
      <c r="AT34" s="236"/>
      <c r="AU34" s="236"/>
      <c r="AV34" s="236"/>
      <c r="AW34" s="236"/>
      <c r="AX34" s="909"/>
      <c r="AY34" s="377"/>
      <c r="AZ34" s="952"/>
      <c r="BA34" s="935"/>
      <c r="BB34" s="935"/>
      <c r="BC34" s="935"/>
      <c r="BD34" s="935"/>
      <c r="BE34" s="980"/>
      <c r="BF34" s="935"/>
      <c r="BG34" s="935"/>
      <c r="BH34" s="935"/>
      <c r="BI34" s="968"/>
      <c r="BJ34" s="930"/>
      <c r="BK34" s="931"/>
    </row>
    <row r="35" spans="2:63" x14ac:dyDescent="0.25">
      <c r="B35" s="903"/>
      <c r="C35" s="906"/>
      <c r="D35" s="370"/>
      <c r="E35" s="236"/>
      <c r="F35" s="236"/>
      <c r="G35" s="909"/>
      <c r="H35" s="238"/>
      <c r="I35" s="238"/>
      <c r="J35" s="238"/>
      <c r="K35" s="238"/>
      <c r="L35" s="238"/>
      <c r="M35" s="238"/>
      <c r="N35" s="909"/>
      <c r="O35" s="235"/>
      <c r="P35" s="909"/>
      <c r="Q35" s="237"/>
      <c r="R35" s="237"/>
      <c r="S35" s="237"/>
      <c r="T35" s="237"/>
      <c r="U35" s="974"/>
      <c r="V35" s="977"/>
      <c r="W35" s="955"/>
      <c r="X35" s="236"/>
      <c r="Y35" s="236"/>
      <c r="Z35" s="909"/>
      <c r="AA35" s="909"/>
      <c r="AB35" s="909"/>
      <c r="AC35" s="909"/>
      <c r="AD35" s="971"/>
      <c r="AE35" s="238"/>
      <c r="AF35" s="236"/>
      <c r="AG35" s="236"/>
      <c r="AH35" s="236"/>
      <c r="AI35" s="236"/>
      <c r="AJ35" s="236"/>
      <c r="AK35" s="909"/>
      <c r="AL35" s="971"/>
      <c r="AM35" s="955"/>
      <c r="AN35" s="236"/>
      <c r="AO35" s="236"/>
      <c r="AP35" s="909"/>
      <c r="AQ35" s="958"/>
      <c r="AR35" s="938"/>
      <c r="AS35" s="236"/>
      <c r="AT35" s="236"/>
      <c r="AU35" s="236"/>
      <c r="AV35" s="236"/>
      <c r="AW35" s="236"/>
      <c r="AX35" s="909"/>
      <c r="AY35" s="377"/>
      <c r="AZ35" s="952"/>
      <c r="BA35" s="935"/>
      <c r="BB35" s="935"/>
      <c r="BC35" s="935"/>
      <c r="BD35" s="935"/>
      <c r="BE35" s="980"/>
      <c r="BF35" s="935"/>
      <c r="BG35" s="935"/>
      <c r="BH35" s="935"/>
      <c r="BI35" s="968"/>
      <c r="BJ35" s="930"/>
      <c r="BK35" s="931"/>
    </row>
    <row r="36" spans="2:63" x14ac:dyDescent="0.25">
      <c r="B36" s="903"/>
      <c r="C36" s="906"/>
      <c r="D36" s="370"/>
      <c r="E36" s="236"/>
      <c r="F36" s="236"/>
      <c r="G36" s="909"/>
      <c r="H36" s="238"/>
      <c r="I36" s="238"/>
      <c r="J36" s="238"/>
      <c r="K36" s="238"/>
      <c r="L36" s="238"/>
      <c r="M36" s="238"/>
      <c r="N36" s="909"/>
      <c r="O36" s="235"/>
      <c r="P36" s="909"/>
      <c r="Q36" s="237"/>
      <c r="R36" s="237"/>
      <c r="S36" s="237"/>
      <c r="T36" s="237"/>
      <c r="U36" s="974"/>
      <c r="V36" s="977"/>
      <c r="W36" s="955"/>
      <c r="X36" s="236"/>
      <c r="Y36" s="236"/>
      <c r="Z36" s="909"/>
      <c r="AA36" s="909"/>
      <c r="AB36" s="909"/>
      <c r="AC36" s="909"/>
      <c r="AD36" s="971"/>
      <c r="AE36" s="238"/>
      <c r="AF36" s="236"/>
      <c r="AG36" s="236"/>
      <c r="AH36" s="236"/>
      <c r="AI36" s="236"/>
      <c r="AJ36" s="236"/>
      <c r="AK36" s="909"/>
      <c r="AL36" s="971"/>
      <c r="AM36" s="955"/>
      <c r="AN36" s="236"/>
      <c r="AO36" s="236"/>
      <c r="AP36" s="909"/>
      <c r="AQ36" s="958"/>
      <c r="AR36" s="938"/>
      <c r="AS36" s="236"/>
      <c r="AT36" s="236"/>
      <c r="AU36" s="236"/>
      <c r="AV36" s="236"/>
      <c r="AW36" s="236"/>
      <c r="AX36" s="909"/>
      <c r="AY36" s="377"/>
      <c r="AZ36" s="952"/>
      <c r="BA36" s="935"/>
      <c r="BB36" s="935"/>
      <c r="BC36" s="935"/>
      <c r="BD36" s="935"/>
      <c r="BE36" s="980"/>
      <c r="BF36" s="935"/>
      <c r="BG36" s="935"/>
      <c r="BH36" s="935"/>
      <c r="BI36" s="968"/>
      <c r="BJ36" s="930"/>
      <c r="BK36" s="931"/>
    </row>
    <row r="37" spans="2:63" ht="13.8" thickBot="1" x14ac:dyDescent="0.3">
      <c r="B37" s="904"/>
      <c r="C37" s="907"/>
      <c r="D37" s="371"/>
      <c r="E37" s="372"/>
      <c r="F37" s="372"/>
      <c r="G37" s="910"/>
      <c r="H37" s="373"/>
      <c r="I37" s="373"/>
      <c r="J37" s="373"/>
      <c r="K37" s="373"/>
      <c r="L37" s="373"/>
      <c r="M37" s="373"/>
      <c r="N37" s="910"/>
      <c r="O37" s="374"/>
      <c r="P37" s="910"/>
      <c r="Q37" s="375"/>
      <c r="R37" s="375"/>
      <c r="S37" s="375"/>
      <c r="T37" s="375"/>
      <c r="U37" s="975"/>
      <c r="V37" s="978"/>
      <c r="W37" s="956"/>
      <c r="X37" s="372"/>
      <c r="Y37" s="372"/>
      <c r="Z37" s="910"/>
      <c r="AA37" s="910"/>
      <c r="AB37" s="910"/>
      <c r="AC37" s="910"/>
      <c r="AD37" s="972"/>
      <c r="AE37" s="373"/>
      <c r="AF37" s="372"/>
      <c r="AG37" s="372"/>
      <c r="AH37" s="372"/>
      <c r="AI37" s="372"/>
      <c r="AJ37" s="372"/>
      <c r="AK37" s="910"/>
      <c r="AL37" s="972"/>
      <c r="AM37" s="956"/>
      <c r="AN37" s="372"/>
      <c r="AO37" s="372"/>
      <c r="AP37" s="910"/>
      <c r="AQ37" s="959"/>
      <c r="AR37" s="939"/>
      <c r="AS37" s="372"/>
      <c r="AT37" s="372"/>
      <c r="AU37" s="372"/>
      <c r="AV37" s="372"/>
      <c r="AW37" s="372"/>
      <c r="AX37" s="910"/>
      <c r="AY37" s="378"/>
      <c r="AZ37" s="953"/>
      <c r="BA37" s="936"/>
      <c r="BB37" s="936"/>
      <c r="BC37" s="936"/>
      <c r="BD37" s="936"/>
      <c r="BE37" s="981"/>
      <c r="BF37" s="936"/>
      <c r="BG37" s="936"/>
      <c r="BH37" s="936"/>
      <c r="BI37" s="969"/>
      <c r="BJ37" s="932"/>
      <c r="BK37" s="933"/>
    </row>
    <row r="38" spans="2:63" ht="13.8" thickTop="1" x14ac:dyDescent="0.25">
      <c r="B38" s="902" t="str">
        <f>IF(Summary!L9="","",Summary!L9)</f>
        <v/>
      </c>
      <c r="C38" s="905" t="str">
        <f>IF(B38="","",VLOOKUP(B38,Summary!$L$6:$M$106,2,FALSE))</f>
        <v/>
      </c>
      <c r="D38" s="369"/>
      <c r="E38" s="249"/>
      <c r="F38" s="250"/>
      <c r="G38" s="908"/>
      <c r="H38" s="252"/>
      <c r="I38" s="252"/>
      <c r="J38" s="252"/>
      <c r="K38" s="252"/>
      <c r="L38" s="252"/>
      <c r="M38" s="252"/>
      <c r="N38" s="908"/>
      <c r="O38" s="249"/>
      <c r="P38" s="908"/>
      <c r="Q38" s="253"/>
      <c r="R38" s="253"/>
      <c r="S38" s="253"/>
      <c r="T38" s="253"/>
      <c r="U38" s="973"/>
      <c r="V38" s="976"/>
      <c r="W38" s="954"/>
      <c r="X38" s="250"/>
      <c r="Y38" s="250"/>
      <c r="Z38" s="908"/>
      <c r="AA38" s="908"/>
      <c r="AB38" s="908"/>
      <c r="AC38" s="908"/>
      <c r="AD38" s="970"/>
      <c r="AE38" s="252"/>
      <c r="AF38" s="250"/>
      <c r="AG38" s="250"/>
      <c r="AH38" s="250"/>
      <c r="AI38" s="250"/>
      <c r="AJ38" s="250"/>
      <c r="AK38" s="908"/>
      <c r="AL38" s="970"/>
      <c r="AM38" s="954"/>
      <c r="AN38" s="250"/>
      <c r="AO38" s="250"/>
      <c r="AP38" s="908"/>
      <c r="AQ38" s="957"/>
      <c r="AR38" s="937"/>
      <c r="AS38" s="250"/>
      <c r="AT38" s="250"/>
      <c r="AU38" s="250"/>
      <c r="AV38" s="250"/>
      <c r="AW38" s="250"/>
      <c r="AX38" s="908"/>
      <c r="AY38" s="376"/>
      <c r="AZ38" s="951">
        <f>IF(B38="",0,SUMIF(Labor!$F$13:$F$351, Activity_Location_Listing!C38, Labor!$BX$13:$BX$351))</f>
        <v>0</v>
      </c>
      <c r="BA38" s="934">
        <f>IF(B38="",0,SUMIF(Equipment!$G$11:$G$150, Activity_Location_Listing!C38, Equipment!$BK$11:$BK$150))</f>
        <v>0</v>
      </c>
      <c r="BB38" s="934">
        <f>IF(B38="",0,SUMIF(Material!$J$10:$J$59, Activity_Location_Listing!C38, Material!$P$10:$P$59))</f>
        <v>0</v>
      </c>
      <c r="BC38" s="934">
        <f>IF(B38="",0,SUMIF(Contract!$N$10:$N$85, Activity_Location_Listing!C38, Contract!$O$10:$O$85))</f>
        <v>0</v>
      </c>
      <c r="BD38" s="934">
        <f>IF(B38="",0,SUMIF(Rented_Equipment!$N$10:$N$45, Activity_Location_Listing!C38, Rented_Equipment!$Q$10:$Q$45))</f>
        <v>0</v>
      </c>
      <c r="BE38" s="979">
        <f>IF(B38="",0,SUMIF(Purchased_Equipment!$Q$11:$Q$46,Activity_Location_Listing!C38,Purchased_Equipment!$R$11:$R$46))</f>
        <v>0</v>
      </c>
      <c r="BF38" s="934">
        <f>IF(B38="",0,SUMIF(Soft_Costs!$P$11:$P$46,Activity_Location_Listing!C38,Soft_Costs!$Q$11:$Q$46))</f>
        <v>0</v>
      </c>
      <c r="BG38" s="934">
        <f>IF(B38="",0,SUMIF(Mutual_Aid!$F$10:$F$19, Activity_Location_Listing!C38, Mutual_Aid!$J$10:$J$19)+SUMIF(Mutual_Aid!$F$23:$F$32, Activity_Location_Listing!C38, Mutual_Aid!$J$23:$J$32)+SUMIF(Mutual_Aid!$F$36:$F$55, Activity_Location_Listing!C38, Mutual_Aid!$J$36:$J$55))</f>
        <v>0</v>
      </c>
      <c r="BH38" s="934">
        <f>IF(B38="",0,SUMIF(Insurance_Reductions!$P$10:$P$45,Activity_Location_Listing!C38,Insurance_Reductions!$Q$10:$Q$45))</f>
        <v>0</v>
      </c>
      <c r="BI38" s="967">
        <f>IF(B38="",0,AQ38)</f>
        <v>0</v>
      </c>
      <c r="BJ38" s="928">
        <f t="shared" ref="BJ38" si="2">SUM(AZ38:BG47)-BH38-BI38</f>
        <v>0</v>
      </c>
      <c r="BK38" s="929"/>
    </row>
    <row r="39" spans="2:63" x14ac:dyDescent="0.25">
      <c r="B39" s="903"/>
      <c r="C39" s="906"/>
      <c r="D39" s="370"/>
      <c r="E39" s="236"/>
      <c r="F39" s="236"/>
      <c r="G39" s="909"/>
      <c r="H39" s="238"/>
      <c r="I39" s="238"/>
      <c r="J39" s="238"/>
      <c r="K39" s="238"/>
      <c r="L39" s="238"/>
      <c r="M39" s="238"/>
      <c r="N39" s="909"/>
      <c r="O39" s="235"/>
      <c r="P39" s="909"/>
      <c r="Q39" s="237"/>
      <c r="R39" s="237"/>
      <c r="S39" s="237"/>
      <c r="T39" s="237"/>
      <c r="U39" s="974"/>
      <c r="V39" s="977"/>
      <c r="W39" s="955"/>
      <c r="X39" s="236"/>
      <c r="Y39" s="236"/>
      <c r="Z39" s="909"/>
      <c r="AA39" s="909"/>
      <c r="AB39" s="909"/>
      <c r="AC39" s="909"/>
      <c r="AD39" s="971"/>
      <c r="AE39" s="238"/>
      <c r="AF39" s="236"/>
      <c r="AG39" s="236"/>
      <c r="AH39" s="236"/>
      <c r="AI39" s="236"/>
      <c r="AJ39" s="236"/>
      <c r="AK39" s="909"/>
      <c r="AL39" s="971"/>
      <c r="AM39" s="955"/>
      <c r="AN39" s="236"/>
      <c r="AO39" s="236"/>
      <c r="AP39" s="909"/>
      <c r="AQ39" s="958"/>
      <c r="AR39" s="938"/>
      <c r="AS39" s="236"/>
      <c r="AT39" s="236"/>
      <c r="AU39" s="236"/>
      <c r="AV39" s="236"/>
      <c r="AW39" s="236"/>
      <c r="AX39" s="909"/>
      <c r="AY39" s="377"/>
      <c r="AZ39" s="952"/>
      <c r="BA39" s="935"/>
      <c r="BB39" s="935"/>
      <c r="BC39" s="935"/>
      <c r="BD39" s="935"/>
      <c r="BE39" s="980"/>
      <c r="BF39" s="935"/>
      <c r="BG39" s="935"/>
      <c r="BH39" s="935"/>
      <c r="BI39" s="968"/>
      <c r="BJ39" s="930"/>
      <c r="BK39" s="931"/>
    </row>
    <row r="40" spans="2:63" x14ac:dyDescent="0.25">
      <c r="B40" s="903"/>
      <c r="C40" s="906"/>
      <c r="D40" s="370"/>
      <c r="E40" s="236"/>
      <c r="F40" s="236"/>
      <c r="G40" s="909"/>
      <c r="H40" s="238"/>
      <c r="I40" s="238"/>
      <c r="J40" s="238"/>
      <c r="K40" s="238"/>
      <c r="L40" s="238"/>
      <c r="M40" s="238"/>
      <c r="N40" s="909"/>
      <c r="O40" s="235"/>
      <c r="P40" s="909"/>
      <c r="Q40" s="237"/>
      <c r="R40" s="237"/>
      <c r="S40" s="237"/>
      <c r="T40" s="237"/>
      <c r="U40" s="974"/>
      <c r="V40" s="977"/>
      <c r="W40" s="955"/>
      <c r="X40" s="236"/>
      <c r="Y40" s="236"/>
      <c r="Z40" s="909"/>
      <c r="AA40" s="909"/>
      <c r="AB40" s="909"/>
      <c r="AC40" s="909"/>
      <c r="AD40" s="971"/>
      <c r="AE40" s="238"/>
      <c r="AF40" s="236"/>
      <c r="AG40" s="236"/>
      <c r="AH40" s="236"/>
      <c r="AI40" s="236"/>
      <c r="AJ40" s="236"/>
      <c r="AK40" s="909"/>
      <c r="AL40" s="971"/>
      <c r="AM40" s="955"/>
      <c r="AN40" s="236"/>
      <c r="AO40" s="236"/>
      <c r="AP40" s="909"/>
      <c r="AQ40" s="958"/>
      <c r="AR40" s="938"/>
      <c r="AS40" s="236"/>
      <c r="AT40" s="236"/>
      <c r="AU40" s="236"/>
      <c r="AV40" s="236"/>
      <c r="AW40" s="236"/>
      <c r="AX40" s="909"/>
      <c r="AY40" s="377"/>
      <c r="AZ40" s="952"/>
      <c r="BA40" s="935"/>
      <c r="BB40" s="935"/>
      <c r="BC40" s="935"/>
      <c r="BD40" s="935"/>
      <c r="BE40" s="980"/>
      <c r="BF40" s="935"/>
      <c r="BG40" s="935"/>
      <c r="BH40" s="935"/>
      <c r="BI40" s="968"/>
      <c r="BJ40" s="930"/>
      <c r="BK40" s="931"/>
    </row>
    <row r="41" spans="2:63" x14ac:dyDescent="0.25">
      <c r="B41" s="903"/>
      <c r="C41" s="906"/>
      <c r="D41" s="370"/>
      <c r="E41" s="236"/>
      <c r="F41" s="236"/>
      <c r="G41" s="909"/>
      <c r="H41" s="238"/>
      <c r="I41" s="238"/>
      <c r="J41" s="238"/>
      <c r="K41" s="238"/>
      <c r="L41" s="238"/>
      <c r="M41" s="238"/>
      <c r="N41" s="909"/>
      <c r="O41" s="235"/>
      <c r="P41" s="909"/>
      <c r="Q41" s="237"/>
      <c r="R41" s="237"/>
      <c r="S41" s="237"/>
      <c r="T41" s="237"/>
      <c r="U41" s="974"/>
      <c r="V41" s="977"/>
      <c r="W41" s="955"/>
      <c r="X41" s="236"/>
      <c r="Y41" s="236"/>
      <c r="Z41" s="909"/>
      <c r="AA41" s="909"/>
      <c r="AB41" s="909"/>
      <c r="AC41" s="909"/>
      <c r="AD41" s="971"/>
      <c r="AE41" s="238"/>
      <c r="AF41" s="236"/>
      <c r="AG41" s="236"/>
      <c r="AH41" s="236"/>
      <c r="AI41" s="236"/>
      <c r="AJ41" s="236"/>
      <c r="AK41" s="909"/>
      <c r="AL41" s="971"/>
      <c r="AM41" s="955"/>
      <c r="AN41" s="236"/>
      <c r="AO41" s="236"/>
      <c r="AP41" s="909"/>
      <c r="AQ41" s="958"/>
      <c r="AR41" s="938"/>
      <c r="AS41" s="236"/>
      <c r="AT41" s="236"/>
      <c r="AU41" s="236"/>
      <c r="AV41" s="236"/>
      <c r="AW41" s="236"/>
      <c r="AX41" s="909"/>
      <c r="AY41" s="377"/>
      <c r="AZ41" s="952"/>
      <c r="BA41" s="935"/>
      <c r="BB41" s="935"/>
      <c r="BC41" s="935"/>
      <c r="BD41" s="935"/>
      <c r="BE41" s="980"/>
      <c r="BF41" s="935"/>
      <c r="BG41" s="935"/>
      <c r="BH41" s="935"/>
      <c r="BI41" s="968"/>
      <c r="BJ41" s="930"/>
      <c r="BK41" s="931"/>
    </row>
    <row r="42" spans="2:63" x14ac:dyDescent="0.25">
      <c r="B42" s="903"/>
      <c r="C42" s="906"/>
      <c r="D42" s="370"/>
      <c r="E42" s="236"/>
      <c r="F42" s="236"/>
      <c r="G42" s="909"/>
      <c r="H42" s="238"/>
      <c r="I42" s="238"/>
      <c r="J42" s="238"/>
      <c r="K42" s="238"/>
      <c r="L42" s="238"/>
      <c r="M42" s="238"/>
      <c r="N42" s="909"/>
      <c r="O42" s="235"/>
      <c r="P42" s="909"/>
      <c r="Q42" s="237"/>
      <c r="R42" s="237"/>
      <c r="S42" s="237"/>
      <c r="T42" s="237"/>
      <c r="U42" s="974"/>
      <c r="V42" s="977"/>
      <c r="W42" s="955"/>
      <c r="X42" s="236"/>
      <c r="Y42" s="236"/>
      <c r="Z42" s="909"/>
      <c r="AA42" s="909"/>
      <c r="AB42" s="909"/>
      <c r="AC42" s="909"/>
      <c r="AD42" s="971"/>
      <c r="AE42" s="238"/>
      <c r="AF42" s="236"/>
      <c r="AG42" s="236"/>
      <c r="AH42" s="236"/>
      <c r="AI42" s="236"/>
      <c r="AJ42" s="236"/>
      <c r="AK42" s="909"/>
      <c r="AL42" s="971"/>
      <c r="AM42" s="955"/>
      <c r="AN42" s="236"/>
      <c r="AO42" s="236"/>
      <c r="AP42" s="909"/>
      <c r="AQ42" s="958"/>
      <c r="AR42" s="938"/>
      <c r="AS42" s="236"/>
      <c r="AT42" s="236"/>
      <c r="AU42" s="236"/>
      <c r="AV42" s="236"/>
      <c r="AW42" s="236"/>
      <c r="AX42" s="909"/>
      <c r="AY42" s="377"/>
      <c r="AZ42" s="952"/>
      <c r="BA42" s="935"/>
      <c r="BB42" s="935"/>
      <c r="BC42" s="935"/>
      <c r="BD42" s="935"/>
      <c r="BE42" s="980"/>
      <c r="BF42" s="935"/>
      <c r="BG42" s="935"/>
      <c r="BH42" s="935"/>
      <c r="BI42" s="968"/>
      <c r="BJ42" s="930"/>
      <c r="BK42" s="931"/>
    </row>
    <row r="43" spans="2:63" x14ac:dyDescent="0.25">
      <c r="B43" s="903"/>
      <c r="C43" s="906"/>
      <c r="D43" s="370"/>
      <c r="E43" s="236"/>
      <c r="F43" s="236"/>
      <c r="G43" s="909"/>
      <c r="H43" s="238"/>
      <c r="I43" s="238"/>
      <c r="J43" s="238"/>
      <c r="K43" s="238"/>
      <c r="L43" s="238"/>
      <c r="M43" s="238"/>
      <c r="N43" s="909"/>
      <c r="O43" s="235"/>
      <c r="P43" s="909"/>
      <c r="Q43" s="237"/>
      <c r="R43" s="237"/>
      <c r="S43" s="237"/>
      <c r="T43" s="237"/>
      <c r="U43" s="974"/>
      <c r="V43" s="977"/>
      <c r="W43" s="955"/>
      <c r="X43" s="236"/>
      <c r="Y43" s="236"/>
      <c r="Z43" s="909"/>
      <c r="AA43" s="909"/>
      <c r="AB43" s="909"/>
      <c r="AC43" s="909"/>
      <c r="AD43" s="971"/>
      <c r="AE43" s="238"/>
      <c r="AF43" s="236"/>
      <c r="AG43" s="236"/>
      <c r="AH43" s="236"/>
      <c r="AI43" s="236"/>
      <c r="AJ43" s="236"/>
      <c r="AK43" s="909"/>
      <c r="AL43" s="971"/>
      <c r="AM43" s="955"/>
      <c r="AN43" s="236"/>
      <c r="AO43" s="236"/>
      <c r="AP43" s="909"/>
      <c r="AQ43" s="958"/>
      <c r="AR43" s="938"/>
      <c r="AS43" s="236"/>
      <c r="AT43" s="236"/>
      <c r="AU43" s="236"/>
      <c r="AV43" s="236"/>
      <c r="AW43" s="236"/>
      <c r="AX43" s="909"/>
      <c r="AY43" s="377"/>
      <c r="AZ43" s="952"/>
      <c r="BA43" s="935"/>
      <c r="BB43" s="935"/>
      <c r="BC43" s="935"/>
      <c r="BD43" s="935"/>
      <c r="BE43" s="980"/>
      <c r="BF43" s="935"/>
      <c r="BG43" s="935"/>
      <c r="BH43" s="935"/>
      <c r="BI43" s="968"/>
      <c r="BJ43" s="930"/>
      <c r="BK43" s="931"/>
    </row>
    <row r="44" spans="2:63" x14ac:dyDescent="0.25">
      <c r="B44" s="903"/>
      <c r="C44" s="906"/>
      <c r="D44" s="370"/>
      <c r="E44" s="236"/>
      <c r="F44" s="236"/>
      <c r="G44" s="909"/>
      <c r="H44" s="238"/>
      <c r="I44" s="238"/>
      <c r="J44" s="238"/>
      <c r="K44" s="238"/>
      <c r="L44" s="238"/>
      <c r="M44" s="238"/>
      <c r="N44" s="909"/>
      <c r="O44" s="235"/>
      <c r="P44" s="909"/>
      <c r="Q44" s="237"/>
      <c r="R44" s="237"/>
      <c r="S44" s="237"/>
      <c r="T44" s="237"/>
      <c r="U44" s="974"/>
      <c r="V44" s="977"/>
      <c r="W44" s="955"/>
      <c r="X44" s="236"/>
      <c r="Y44" s="236"/>
      <c r="Z44" s="909"/>
      <c r="AA44" s="909"/>
      <c r="AB44" s="909"/>
      <c r="AC44" s="909"/>
      <c r="AD44" s="971"/>
      <c r="AE44" s="238"/>
      <c r="AF44" s="236"/>
      <c r="AG44" s="236"/>
      <c r="AH44" s="236"/>
      <c r="AI44" s="236"/>
      <c r="AJ44" s="236"/>
      <c r="AK44" s="909"/>
      <c r="AL44" s="971"/>
      <c r="AM44" s="955"/>
      <c r="AN44" s="236"/>
      <c r="AO44" s="236"/>
      <c r="AP44" s="909"/>
      <c r="AQ44" s="958"/>
      <c r="AR44" s="938"/>
      <c r="AS44" s="236"/>
      <c r="AT44" s="236"/>
      <c r="AU44" s="236"/>
      <c r="AV44" s="236"/>
      <c r="AW44" s="236"/>
      <c r="AX44" s="909"/>
      <c r="AY44" s="377"/>
      <c r="AZ44" s="952"/>
      <c r="BA44" s="935"/>
      <c r="BB44" s="935"/>
      <c r="BC44" s="935"/>
      <c r="BD44" s="935"/>
      <c r="BE44" s="980"/>
      <c r="BF44" s="935"/>
      <c r="BG44" s="935"/>
      <c r="BH44" s="935"/>
      <c r="BI44" s="968"/>
      <c r="BJ44" s="930"/>
      <c r="BK44" s="931"/>
    </row>
    <row r="45" spans="2:63" x14ac:dyDescent="0.25">
      <c r="B45" s="903"/>
      <c r="C45" s="906"/>
      <c r="D45" s="370"/>
      <c r="E45" s="236"/>
      <c r="F45" s="236"/>
      <c r="G45" s="909"/>
      <c r="H45" s="238"/>
      <c r="I45" s="238"/>
      <c r="J45" s="238"/>
      <c r="K45" s="238"/>
      <c r="L45" s="238"/>
      <c r="M45" s="238"/>
      <c r="N45" s="909"/>
      <c r="O45" s="235"/>
      <c r="P45" s="909"/>
      <c r="Q45" s="237"/>
      <c r="R45" s="237"/>
      <c r="S45" s="237"/>
      <c r="T45" s="237"/>
      <c r="U45" s="974"/>
      <c r="V45" s="977"/>
      <c r="W45" s="955"/>
      <c r="X45" s="236"/>
      <c r="Y45" s="236"/>
      <c r="Z45" s="909"/>
      <c r="AA45" s="909"/>
      <c r="AB45" s="909"/>
      <c r="AC45" s="909"/>
      <c r="AD45" s="971"/>
      <c r="AE45" s="238"/>
      <c r="AF45" s="236"/>
      <c r="AG45" s="236"/>
      <c r="AH45" s="236"/>
      <c r="AI45" s="236"/>
      <c r="AJ45" s="236"/>
      <c r="AK45" s="909"/>
      <c r="AL45" s="971"/>
      <c r="AM45" s="955"/>
      <c r="AN45" s="236"/>
      <c r="AO45" s="236"/>
      <c r="AP45" s="909"/>
      <c r="AQ45" s="958"/>
      <c r="AR45" s="938"/>
      <c r="AS45" s="236"/>
      <c r="AT45" s="236"/>
      <c r="AU45" s="236"/>
      <c r="AV45" s="236"/>
      <c r="AW45" s="236"/>
      <c r="AX45" s="909"/>
      <c r="AY45" s="377"/>
      <c r="AZ45" s="952"/>
      <c r="BA45" s="935"/>
      <c r="BB45" s="935"/>
      <c r="BC45" s="935"/>
      <c r="BD45" s="935"/>
      <c r="BE45" s="980"/>
      <c r="BF45" s="935"/>
      <c r="BG45" s="935"/>
      <c r="BH45" s="935"/>
      <c r="BI45" s="968"/>
      <c r="BJ45" s="930"/>
      <c r="BK45" s="931"/>
    </row>
    <row r="46" spans="2:63" x14ac:dyDescent="0.25">
      <c r="B46" s="903"/>
      <c r="C46" s="906"/>
      <c r="D46" s="370"/>
      <c r="E46" s="236"/>
      <c r="F46" s="236"/>
      <c r="G46" s="909"/>
      <c r="H46" s="238"/>
      <c r="I46" s="238"/>
      <c r="J46" s="238"/>
      <c r="K46" s="238"/>
      <c r="L46" s="238"/>
      <c r="M46" s="238"/>
      <c r="N46" s="909"/>
      <c r="O46" s="235"/>
      <c r="P46" s="909"/>
      <c r="Q46" s="237"/>
      <c r="R46" s="237"/>
      <c r="S46" s="237"/>
      <c r="T46" s="237"/>
      <c r="U46" s="974"/>
      <c r="V46" s="977"/>
      <c r="W46" s="955"/>
      <c r="X46" s="236"/>
      <c r="Y46" s="236"/>
      <c r="Z46" s="909"/>
      <c r="AA46" s="909"/>
      <c r="AB46" s="909"/>
      <c r="AC46" s="909"/>
      <c r="AD46" s="971"/>
      <c r="AE46" s="238"/>
      <c r="AF46" s="236"/>
      <c r="AG46" s="236"/>
      <c r="AH46" s="236"/>
      <c r="AI46" s="236"/>
      <c r="AJ46" s="236"/>
      <c r="AK46" s="909"/>
      <c r="AL46" s="971"/>
      <c r="AM46" s="955"/>
      <c r="AN46" s="236"/>
      <c r="AO46" s="236"/>
      <c r="AP46" s="909"/>
      <c r="AQ46" s="958"/>
      <c r="AR46" s="938"/>
      <c r="AS46" s="236"/>
      <c r="AT46" s="236"/>
      <c r="AU46" s="236"/>
      <c r="AV46" s="236"/>
      <c r="AW46" s="236"/>
      <c r="AX46" s="909"/>
      <c r="AY46" s="377"/>
      <c r="AZ46" s="952"/>
      <c r="BA46" s="935"/>
      <c r="BB46" s="935"/>
      <c r="BC46" s="935"/>
      <c r="BD46" s="935"/>
      <c r="BE46" s="980"/>
      <c r="BF46" s="935"/>
      <c r="BG46" s="935"/>
      <c r="BH46" s="935"/>
      <c r="BI46" s="968"/>
      <c r="BJ46" s="930"/>
      <c r="BK46" s="931"/>
    </row>
    <row r="47" spans="2:63" ht="13.8" thickBot="1" x14ac:dyDescent="0.3">
      <c r="B47" s="904"/>
      <c r="C47" s="907"/>
      <c r="D47" s="371"/>
      <c r="E47" s="372"/>
      <c r="F47" s="372"/>
      <c r="G47" s="910"/>
      <c r="H47" s="373"/>
      <c r="I47" s="373"/>
      <c r="J47" s="373"/>
      <c r="K47" s="373"/>
      <c r="L47" s="373"/>
      <c r="M47" s="373"/>
      <c r="N47" s="910"/>
      <c r="O47" s="374"/>
      <c r="P47" s="910"/>
      <c r="Q47" s="375"/>
      <c r="R47" s="375"/>
      <c r="S47" s="375"/>
      <c r="T47" s="375"/>
      <c r="U47" s="975"/>
      <c r="V47" s="978"/>
      <c r="W47" s="956"/>
      <c r="X47" s="372"/>
      <c r="Y47" s="372"/>
      <c r="Z47" s="910"/>
      <c r="AA47" s="910"/>
      <c r="AB47" s="910"/>
      <c r="AC47" s="910"/>
      <c r="AD47" s="972"/>
      <c r="AE47" s="373"/>
      <c r="AF47" s="372"/>
      <c r="AG47" s="372"/>
      <c r="AH47" s="372"/>
      <c r="AI47" s="372"/>
      <c r="AJ47" s="372"/>
      <c r="AK47" s="910"/>
      <c r="AL47" s="972"/>
      <c r="AM47" s="956"/>
      <c r="AN47" s="372"/>
      <c r="AO47" s="372"/>
      <c r="AP47" s="910"/>
      <c r="AQ47" s="959"/>
      <c r="AR47" s="939"/>
      <c r="AS47" s="372"/>
      <c r="AT47" s="372"/>
      <c r="AU47" s="372"/>
      <c r="AV47" s="372"/>
      <c r="AW47" s="372"/>
      <c r="AX47" s="910"/>
      <c r="AY47" s="378"/>
      <c r="AZ47" s="953"/>
      <c r="BA47" s="936"/>
      <c r="BB47" s="936"/>
      <c r="BC47" s="936"/>
      <c r="BD47" s="936"/>
      <c r="BE47" s="981"/>
      <c r="BF47" s="936"/>
      <c r="BG47" s="936"/>
      <c r="BH47" s="936"/>
      <c r="BI47" s="969"/>
      <c r="BJ47" s="932"/>
      <c r="BK47" s="933"/>
    </row>
    <row r="48" spans="2:63" ht="13.8" thickTop="1" x14ac:dyDescent="0.25">
      <c r="B48" s="902" t="str">
        <f>IF(Summary!L10="","",Summary!L10)</f>
        <v/>
      </c>
      <c r="C48" s="905" t="str">
        <f>IF(B48="","",VLOOKUP(B48,Summary!$L$6:$M$106,2,FALSE))</f>
        <v/>
      </c>
      <c r="D48" s="369"/>
      <c r="E48" s="249"/>
      <c r="F48" s="250"/>
      <c r="G48" s="908"/>
      <c r="H48" s="252"/>
      <c r="I48" s="252"/>
      <c r="J48" s="252"/>
      <c r="K48" s="252"/>
      <c r="L48" s="252"/>
      <c r="M48" s="252"/>
      <c r="N48" s="908"/>
      <c r="O48" s="249"/>
      <c r="P48" s="908"/>
      <c r="Q48" s="253"/>
      <c r="R48" s="253"/>
      <c r="S48" s="253"/>
      <c r="T48" s="253"/>
      <c r="U48" s="973"/>
      <c r="V48" s="976"/>
      <c r="W48" s="954"/>
      <c r="X48" s="250"/>
      <c r="Y48" s="250"/>
      <c r="Z48" s="908"/>
      <c r="AA48" s="908"/>
      <c r="AB48" s="908"/>
      <c r="AC48" s="908"/>
      <c r="AD48" s="970"/>
      <c r="AE48" s="252"/>
      <c r="AF48" s="250"/>
      <c r="AG48" s="250"/>
      <c r="AH48" s="250"/>
      <c r="AI48" s="250"/>
      <c r="AJ48" s="250"/>
      <c r="AK48" s="908"/>
      <c r="AL48" s="970"/>
      <c r="AM48" s="954"/>
      <c r="AN48" s="250"/>
      <c r="AO48" s="250"/>
      <c r="AP48" s="908"/>
      <c r="AQ48" s="957"/>
      <c r="AR48" s="937"/>
      <c r="AS48" s="250"/>
      <c r="AT48" s="250"/>
      <c r="AU48" s="250"/>
      <c r="AV48" s="250"/>
      <c r="AW48" s="250"/>
      <c r="AX48" s="908"/>
      <c r="AY48" s="376"/>
      <c r="AZ48" s="951">
        <f>IF(B48="",0,SUMIF(Labor!$F$13:$F$351, Activity_Location_Listing!C48, Labor!$BX$13:$BX$351))</f>
        <v>0</v>
      </c>
      <c r="BA48" s="934">
        <f>IF(B48="",0,SUMIF(Equipment!$G$11:$G$150, Activity_Location_Listing!C48, Equipment!$BK$11:$BK$150))</f>
        <v>0</v>
      </c>
      <c r="BB48" s="934">
        <f>IF(B48="",0,SUMIF(Material!$J$10:$J$59, Activity_Location_Listing!C48, Material!$P$10:$P$59))</f>
        <v>0</v>
      </c>
      <c r="BC48" s="934">
        <f>IF(B48="",0,SUMIF(Contract!$N$10:$N$85, Activity_Location_Listing!C48, Contract!$O$10:$O$85))</f>
        <v>0</v>
      </c>
      <c r="BD48" s="934">
        <f>IF(B48="",0,SUMIF(Rented_Equipment!$N$10:$N$45, Activity_Location_Listing!C48, Rented_Equipment!$Q$10:$Q$45))</f>
        <v>0</v>
      </c>
      <c r="BE48" s="979">
        <f>IF(B48="",0,SUMIF(Purchased_Equipment!$Q$11:$Q$46,Activity_Location_Listing!C48,Purchased_Equipment!$R$11:$R$46))</f>
        <v>0</v>
      </c>
      <c r="BF48" s="934">
        <f>IF(B48="",0,SUMIF(Soft_Costs!$P$11:$P$46,Activity_Location_Listing!C48,Soft_Costs!$Q$11:$Q$46))</f>
        <v>0</v>
      </c>
      <c r="BG48" s="934">
        <f>IF(B48="",0,SUMIF(Mutual_Aid!$F$10:$F$19, Activity_Location_Listing!C48, Mutual_Aid!$J$10:$J$19)+SUMIF(Mutual_Aid!$F$23:$F$32, Activity_Location_Listing!C48, Mutual_Aid!$J$23:$J$32)+SUMIF(Mutual_Aid!$F$36:$F$55, Activity_Location_Listing!C48, Mutual_Aid!$J$36:$J$55))</f>
        <v>0</v>
      </c>
      <c r="BH48" s="934">
        <f>IF(B48="",0,SUMIF(Insurance_Reductions!$P$10:$P$45,Activity_Location_Listing!C48,Insurance_Reductions!$Q$10:$Q$45))</f>
        <v>0</v>
      </c>
      <c r="BI48" s="967">
        <f>IF(B48="",0,AQ48)</f>
        <v>0</v>
      </c>
      <c r="BJ48" s="928">
        <f t="shared" ref="BJ48" si="3">SUM(AZ48:BG57)-BH48-BI48</f>
        <v>0</v>
      </c>
      <c r="BK48" s="929"/>
    </row>
    <row r="49" spans="2:63" x14ac:dyDescent="0.25">
      <c r="B49" s="903"/>
      <c r="C49" s="906"/>
      <c r="D49" s="370"/>
      <c r="E49" s="236"/>
      <c r="F49" s="236"/>
      <c r="G49" s="909"/>
      <c r="H49" s="238"/>
      <c r="I49" s="238"/>
      <c r="J49" s="238"/>
      <c r="K49" s="238"/>
      <c r="L49" s="238"/>
      <c r="M49" s="238"/>
      <c r="N49" s="909"/>
      <c r="O49" s="235"/>
      <c r="P49" s="909"/>
      <c r="Q49" s="237"/>
      <c r="R49" s="237"/>
      <c r="S49" s="237"/>
      <c r="T49" s="237"/>
      <c r="U49" s="974"/>
      <c r="V49" s="977"/>
      <c r="W49" s="955"/>
      <c r="X49" s="236"/>
      <c r="Y49" s="236"/>
      <c r="Z49" s="909"/>
      <c r="AA49" s="909"/>
      <c r="AB49" s="909"/>
      <c r="AC49" s="909"/>
      <c r="AD49" s="971"/>
      <c r="AE49" s="238"/>
      <c r="AF49" s="236"/>
      <c r="AG49" s="236"/>
      <c r="AH49" s="236"/>
      <c r="AI49" s="236"/>
      <c r="AJ49" s="236"/>
      <c r="AK49" s="909"/>
      <c r="AL49" s="971"/>
      <c r="AM49" s="955"/>
      <c r="AN49" s="236"/>
      <c r="AO49" s="236"/>
      <c r="AP49" s="909"/>
      <c r="AQ49" s="958"/>
      <c r="AR49" s="938"/>
      <c r="AS49" s="236"/>
      <c r="AT49" s="236"/>
      <c r="AU49" s="236"/>
      <c r="AV49" s="236"/>
      <c r="AW49" s="236"/>
      <c r="AX49" s="909"/>
      <c r="AY49" s="377"/>
      <c r="AZ49" s="952"/>
      <c r="BA49" s="935"/>
      <c r="BB49" s="935"/>
      <c r="BC49" s="935"/>
      <c r="BD49" s="935"/>
      <c r="BE49" s="980"/>
      <c r="BF49" s="935"/>
      <c r="BG49" s="935"/>
      <c r="BH49" s="935"/>
      <c r="BI49" s="968"/>
      <c r="BJ49" s="930"/>
      <c r="BK49" s="931"/>
    </row>
    <row r="50" spans="2:63" x14ac:dyDescent="0.25">
      <c r="B50" s="903"/>
      <c r="C50" s="906"/>
      <c r="D50" s="370"/>
      <c r="E50" s="236"/>
      <c r="F50" s="236"/>
      <c r="G50" s="909"/>
      <c r="H50" s="238"/>
      <c r="I50" s="238"/>
      <c r="J50" s="238"/>
      <c r="K50" s="238"/>
      <c r="L50" s="238"/>
      <c r="M50" s="238"/>
      <c r="N50" s="909"/>
      <c r="O50" s="235"/>
      <c r="P50" s="909"/>
      <c r="Q50" s="237"/>
      <c r="R50" s="237"/>
      <c r="S50" s="237"/>
      <c r="T50" s="237"/>
      <c r="U50" s="974"/>
      <c r="V50" s="977"/>
      <c r="W50" s="955"/>
      <c r="X50" s="236"/>
      <c r="Y50" s="236"/>
      <c r="Z50" s="909"/>
      <c r="AA50" s="909"/>
      <c r="AB50" s="909"/>
      <c r="AC50" s="909"/>
      <c r="AD50" s="971"/>
      <c r="AE50" s="238"/>
      <c r="AF50" s="236"/>
      <c r="AG50" s="236"/>
      <c r="AH50" s="236"/>
      <c r="AI50" s="236"/>
      <c r="AJ50" s="236"/>
      <c r="AK50" s="909"/>
      <c r="AL50" s="971"/>
      <c r="AM50" s="955"/>
      <c r="AN50" s="236"/>
      <c r="AO50" s="236"/>
      <c r="AP50" s="909"/>
      <c r="AQ50" s="958"/>
      <c r="AR50" s="938"/>
      <c r="AS50" s="236"/>
      <c r="AT50" s="236"/>
      <c r="AU50" s="236"/>
      <c r="AV50" s="236"/>
      <c r="AW50" s="236"/>
      <c r="AX50" s="909"/>
      <c r="AY50" s="377"/>
      <c r="AZ50" s="952"/>
      <c r="BA50" s="935"/>
      <c r="BB50" s="935"/>
      <c r="BC50" s="935"/>
      <c r="BD50" s="935"/>
      <c r="BE50" s="980"/>
      <c r="BF50" s="935"/>
      <c r="BG50" s="935"/>
      <c r="BH50" s="935"/>
      <c r="BI50" s="968"/>
      <c r="BJ50" s="930"/>
      <c r="BK50" s="931"/>
    </row>
    <row r="51" spans="2:63" x14ac:dyDescent="0.25">
      <c r="B51" s="903"/>
      <c r="C51" s="906"/>
      <c r="D51" s="370"/>
      <c r="E51" s="236"/>
      <c r="F51" s="236"/>
      <c r="G51" s="909"/>
      <c r="H51" s="238"/>
      <c r="I51" s="238"/>
      <c r="J51" s="238"/>
      <c r="K51" s="238"/>
      <c r="L51" s="238"/>
      <c r="M51" s="238"/>
      <c r="N51" s="909"/>
      <c r="O51" s="235"/>
      <c r="P51" s="909"/>
      <c r="Q51" s="237"/>
      <c r="R51" s="237"/>
      <c r="S51" s="237"/>
      <c r="T51" s="237"/>
      <c r="U51" s="974"/>
      <c r="V51" s="977"/>
      <c r="W51" s="955"/>
      <c r="X51" s="236"/>
      <c r="Y51" s="236"/>
      <c r="Z51" s="909"/>
      <c r="AA51" s="909"/>
      <c r="AB51" s="909"/>
      <c r="AC51" s="909"/>
      <c r="AD51" s="971"/>
      <c r="AE51" s="238"/>
      <c r="AF51" s="236"/>
      <c r="AG51" s="236"/>
      <c r="AH51" s="236"/>
      <c r="AI51" s="236"/>
      <c r="AJ51" s="236"/>
      <c r="AK51" s="909"/>
      <c r="AL51" s="971"/>
      <c r="AM51" s="955"/>
      <c r="AN51" s="236"/>
      <c r="AO51" s="236"/>
      <c r="AP51" s="909"/>
      <c r="AQ51" s="958"/>
      <c r="AR51" s="938"/>
      <c r="AS51" s="236"/>
      <c r="AT51" s="236"/>
      <c r="AU51" s="236"/>
      <c r="AV51" s="236"/>
      <c r="AW51" s="236"/>
      <c r="AX51" s="909"/>
      <c r="AY51" s="377"/>
      <c r="AZ51" s="952"/>
      <c r="BA51" s="935"/>
      <c r="BB51" s="935"/>
      <c r="BC51" s="935"/>
      <c r="BD51" s="935"/>
      <c r="BE51" s="980"/>
      <c r="BF51" s="935"/>
      <c r="BG51" s="935"/>
      <c r="BH51" s="935"/>
      <c r="BI51" s="968"/>
      <c r="BJ51" s="930"/>
      <c r="BK51" s="931"/>
    </row>
    <row r="52" spans="2:63" x14ac:dyDescent="0.25">
      <c r="B52" s="903"/>
      <c r="C52" s="906"/>
      <c r="D52" s="370"/>
      <c r="E52" s="236"/>
      <c r="F52" s="236"/>
      <c r="G52" s="909"/>
      <c r="H52" s="238"/>
      <c r="I52" s="238"/>
      <c r="J52" s="238"/>
      <c r="K52" s="238"/>
      <c r="L52" s="238"/>
      <c r="M52" s="238"/>
      <c r="N52" s="909"/>
      <c r="O52" s="235"/>
      <c r="P52" s="909"/>
      <c r="Q52" s="237"/>
      <c r="R52" s="237"/>
      <c r="S52" s="237"/>
      <c r="T52" s="237"/>
      <c r="U52" s="974"/>
      <c r="V52" s="977"/>
      <c r="W52" s="955"/>
      <c r="X52" s="236"/>
      <c r="Y52" s="236"/>
      <c r="Z52" s="909"/>
      <c r="AA52" s="909"/>
      <c r="AB52" s="909"/>
      <c r="AC52" s="909"/>
      <c r="AD52" s="971"/>
      <c r="AE52" s="238"/>
      <c r="AF52" s="236"/>
      <c r="AG52" s="236"/>
      <c r="AH52" s="236"/>
      <c r="AI52" s="236"/>
      <c r="AJ52" s="236"/>
      <c r="AK52" s="909"/>
      <c r="AL52" s="971"/>
      <c r="AM52" s="955"/>
      <c r="AN52" s="236"/>
      <c r="AO52" s="236"/>
      <c r="AP52" s="909"/>
      <c r="AQ52" s="958"/>
      <c r="AR52" s="938"/>
      <c r="AS52" s="236"/>
      <c r="AT52" s="236"/>
      <c r="AU52" s="236"/>
      <c r="AV52" s="236"/>
      <c r="AW52" s="236"/>
      <c r="AX52" s="909"/>
      <c r="AY52" s="377"/>
      <c r="AZ52" s="952"/>
      <c r="BA52" s="935"/>
      <c r="BB52" s="935"/>
      <c r="BC52" s="935"/>
      <c r="BD52" s="935"/>
      <c r="BE52" s="980"/>
      <c r="BF52" s="935"/>
      <c r="BG52" s="935"/>
      <c r="BH52" s="935"/>
      <c r="BI52" s="968"/>
      <c r="BJ52" s="930"/>
      <c r="BK52" s="931"/>
    </row>
    <row r="53" spans="2:63" x14ac:dyDescent="0.25">
      <c r="B53" s="903"/>
      <c r="C53" s="906"/>
      <c r="D53" s="370"/>
      <c r="E53" s="236"/>
      <c r="F53" s="236"/>
      <c r="G53" s="909"/>
      <c r="H53" s="238"/>
      <c r="I53" s="238"/>
      <c r="J53" s="238"/>
      <c r="K53" s="238"/>
      <c r="L53" s="238"/>
      <c r="M53" s="238"/>
      <c r="N53" s="909"/>
      <c r="O53" s="235"/>
      <c r="P53" s="909"/>
      <c r="Q53" s="237"/>
      <c r="R53" s="237"/>
      <c r="S53" s="237"/>
      <c r="T53" s="237"/>
      <c r="U53" s="974"/>
      <c r="V53" s="977"/>
      <c r="W53" s="955"/>
      <c r="X53" s="236"/>
      <c r="Y53" s="236"/>
      <c r="Z53" s="909"/>
      <c r="AA53" s="909"/>
      <c r="AB53" s="909"/>
      <c r="AC53" s="909"/>
      <c r="AD53" s="971"/>
      <c r="AE53" s="238"/>
      <c r="AF53" s="236"/>
      <c r="AG53" s="236"/>
      <c r="AH53" s="236"/>
      <c r="AI53" s="236"/>
      <c r="AJ53" s="236"/>
      <c r="AK53" s="909"/>
      <c r="AL53" s="971"/>
      <c r="AM53" s="955"/>
      <c r="AN53" s="236"/>
      <c r="AO53" s="236"/>
      <c r="AP53" s="909"/>
      <c r="AQ53" s="958"/>
      <c r="AR53" s="938"/>
      <c r="AS53" s="236"/>
      <c r="AT53" s="236"/>
      <c r="AU53" s="236"/>
      <c r="AV53" s="236"/>
      <c r="AW53" s="236"/>
      <c r="AX53" s="909"/>
      <c r="AY53" s="377"/>
      <c r="AZ53" s="952"/>
      <c r="BA53" s="935"/>
      <c r="BB53" s="935"/>
      <c r="BC53" s="935"/>
      <c r="BD53" s="935"/>
      <c r="BE53" s="980"/>
      <c r="BF53" s="935"/>
      <c r="BG53" s="935"/>
      <c r="BH53" s="935"/>
      <c r="BI53" s="968"/>
      <c r="BJ53" s="930"/>
      <c r="BK53" s="931"/>
    </row>
    <row r="54" spans="2:63" x14ac:dyDescent="0.25">
      <c r="B54" s="903"/>
      <c r="C54" s="906"/>
      <c r="D54" s="370"/>
      <c r="E54" s="236"/>
      <c r="F54" s="236"/>
      <c r="G54" s="909"/>
      <c r="H54" s="238"/>
      <c r="I54" s="238"/>
      <c r="J54" s="238"/>
      <c r="K54" s="238"/>
      <c r="L54" s="238"/>
      <c r="M54" s="238"/>
      <c r="N54" s="909"/>
      <c r="O54" s="235"/>
      <c r="P54" s="909"/>
      <c r="Q54" s="237"/>
      <c r="R54" s="237"/>
      <c r="S54" s="237"/>
      <c r="T54" s="237"/>
      <c r="U54" s="974"/>
      <c r="V54" s="977"/>
      <c r="W54" s="955"/>
      <c r="X54" s="236"/>
      <c r="Y54" s="236"/>
      <c r="Z54" s="909"/>
      <c r="AA54" s="909"/>
      <c r="AB54" s="909"/>
      <c r="AC54" s="909"/>
      <c r="AD54" s="971"/>
      <c r="AE54" s="238"/>
      <c r="AF54" s="236"/>
      <c r="AG54" s="236"/>
      <c r="AH54" s="236"/>
      <c r="AI54" s="236"/>
      <c r="AJ54" s="236"/>
      <c r="AK54" s="909"/>
      <c r="AL54" s="971"/>
      <c r="AM54" s="955"/>
      <c r="AN54" s="236"/>
      <c r="AO54" s="236"/>
      <c r="AP54" s="909"/>
      <c r="AQ54" s="958"/>
      <c r="AR54" s="938"/>
      <c r="AS54" s="236"/>
      <c r="AT54" s="236"/>
      <c r="AU54" s="236"/>
      <c r="AV54" s="236"/>
      <c r="AW54" s="236"/>
      <c r="AX54" s="909"/>
      <c r="AY54" s="377"/>
      <c r="AZ54" s="952"/>
      <c r="BA54" s="935"/>
      <c r="BB54" s="935"/>
      <c r="BC54" s="935"/>
      <c r="BD54" s="935"/>
      <c r="BE54" s="980"/>
      <c r="BF54" s="935"/>
      <c r="BG54" s="935"/>
      <c r="BH54" s="935"/>
      <c r="BI54" s="968"/>
      <c r="BJ54" s="930"/>
      <c r="BK54" s="931"/>
    </row>
    <row r="55" spans="2:63" x14ac:dyDescent="0.25">
      <c r="B55" s="903"/>
      <c r="C55" s="906"/>
      <c r="D55" s="370"/>
      <c r="E55" s="236"/>
      <c r="F55" s="236"/>
      <c r="G55" s="909"/>
      <c r="H55" s="238"/>
      <c r="I55" s="238"/>
      <c r="J55" s="238"/>
      <c r="K55" s="238"/>
      <c r="L55" s="238"/>
      <c r="M55" s="238"/>
      <c r="N55" s="909"/>
      <c r="O55" s="235"/>
      <c r="P55" s="909"/>
      <c r="Q55" s="237"/>
      <c r="R55" s="237"/>
      <c r="S55" s="237"/>
      <c r="T55" s="237"/>
      <c r="U55" s="974"/>
      <c r="V55" s="977"/>
      <c r="W55" s="955"/>
      <c r="X55" s="236"/>
      <c r="Y55" s="236"/>
      <c r="Z55" s="909"/>
      <c r="AA55" s="909"/>
      <c r="AB55" s="909"/>
      <c r="AC55" s="909"/>
      <c r="AD55" s="971"/>
      <c r="AE55" s="238"/>
      <c r="AF55" s="236"/>
      <c r="AG55" s="236"/>
      <c r="AH55" s="236"/>
      <c r="AI55" s="236"/>
      <c r="AJ55" s="236"/>
      <c r="AK55" s="909"/>
      <c r="AL55" s="971"/>
      <c r="AM55" s="955"/>
      <c r="AN55" s="236"/>
      <c r="AO55" s="236"/>
      <c r="AP55" s="909"/>
      <c r="AQ55" s="958"/>
      <c r="AR55" s="938"/>
      <c r="AS55" s="236"/>
      <c r="AT55" s="236"/>
      <c r="AU55" s="236"/>
      <c r="AV55" s="236"/>
      <c r="AW55" s="236"/>
      <c r="AX55" s="909"/>
      <c r="AY55" s="377"/>
      <c r="AZ55" s="952"/>
      <c r="BA55" s="935"/>
      <c r="BB55" s="935"/>
      <c r="BC55" s="935"/>
      <c r="BD55" s="935"/>
      <c r="BE55" s="980"/>
      <c r="BF55" s="935"/>
      <c r="BG55" s="935"/>
      <c r="BH55" s="935"/>
      <c r="BI55" s="968"/>
      <c r="BJ55" s="930"/>
      <c r="BK55" s="931"/>
    </row>
    <row r="56" spans="2:63" x14ac:dyDescent="0.25">
      <c r="B56" s="903"/>
      <c r="C56" s="906"/>
      <c r="D56" s="370"/>
      <c r="E56" s="236"/>
      <c r="F56" s="236"/>
      <c r="G56" s="909"/>
      <c r="H56" s="238"/>
      <c r="I56" s="238"/>
      <c r="J56" s="238"/>
      <c r="K56" s="238"/>
      <c r="L56" s="238"/>
      <c r="M56" s="238"/>
      <c r="N56" s="909"/>
      <c r="O56" s="235"/>
      <c r="P56" s="909"/>
      <c r="Q56" s="237"/>
      <c r="R56" s="237"/>
      <c r="S56" s="237"/>
      <c r="T56" s="237"/>
      <c r="U56" s="974"/>
      <c r="V56" s="977"/>
      <c r="W56" s="955"/>
      <c r="X56" s="236"/>
      <c r="Y56" s="236"/>
      <c r="Z56" s="909"/>
      <c r="AA56" s="909"/>
      <c r="AB56" s="909"/>
      <c r="AC56" s="909"/>
      <c r="AD56" s="971"/>
      <c r="AE56" s="238"/>
      <c r="AF56" s="236"/>
      <c r="AG56" s="236"/>
      <c r="AH56" s="236"/>
      <c r="AI56" s="236"/>
      <c r="AJ56" s="236"/>
      <c r="AK56" s="909"/>
      <c r="AL56" s="971"/>
      <c r="AM56" s="955"/>
      <c r="AN56" s="236"/>
      <c r="AO56" s="236"/>
      <c r="AP56" s="909"/>
      <c r="AQ56" s="958"/>
      <c r="AR56" s="938"/>
      <c r="AS56" s="236"/>
      <c r="AT56" s="236"/>
      <c r="AU56" s="236"/>
      <c r="AV56" s="236"/>
      <c r="AW56" s="236"/>
      <c r="AX56" s="909"/>
      <c r="AY56" s="377"/>
      <c r="AZ56" s="952"/>
      <c r="BA56" s="935"/>
      <c r="BB56" s="935"/>
      <c r="BC56" s="935"/>
      <c r="BD56" s="935"/>
      <c r="BE56" s="980"/>
      <c r="BF56" s="935"/>
      <c r="BG56" s="935"/>
      <c r="BH56" s="935"/>
      <c r="BI56" s="968"/>
      <c r="BJ56" s="930"/>
      <c r="BK56" s="931"/>
    </row>
    <row r="57" spans="2:63" ht="13.8" thickBot="1" x14ac:dyDescent="0.3">
      <c r="B57" s="904"/>
      <c r="C57" s="907"/>
      <c r="D57" s="371"/>
      <c r="E57" s="372"/>
      <c r="F57" s="372"/>
      <c r="G57" s="910"/>
      <c r="H57" s="373"/>
      <c r="I57" s="373"/>
      <c r="J57" s="373"/>
      <c r="K57" s="373"/>
      <c r="L57" s="373"/>
      <c r="M57" s="373"/>
      <c r="N57" s="910"/>
      <c r="O57" s="374"/>
      <c r="P57" s="910"/>
      <c r="Q57" s="375"/>
      <c r="R57" s="375"/>
      <c r="S57" s="375"/>
      <c r="T57" s="375"/>
      <c r="U57" s="975"/>
      <c r="V57" s="978"/>
      <c r="W57" s="956"/>
      <c r="X57" s="372"/>
      <c r="Y57" s="372"/>
      <c r="Z57" s="910"/>
      <c r="AA57" s="910"/>
      <c r="AB57" s="910"/>
      <c r="AC57" s="910"/>
      <c r="AD57" s="972"/>
      <c r="AE57" s="373"/>
      <c r="AF57" s="372"/>
      <c r="AG57" s="372"/>
      <c r="AH57" s="372"/>
      <c r="AI57" s="372"/>
      <c r="AJ57" s="372"/>
      <c r="AK57" s="910"/>
      <c r="AL57" s="972"/>
      <c r="AM57" s="956"/>
      <c r="AN57" s="372"/>
      <c r="AO57" s="372"/>
      <c r="AP57" s="910"/>
      <c r="AQ57" s="959"/>
      <c r="AR57" s="939"/>
      <c r="AS57" s="372"/>
      <c r="AT57" s="372"/>
      <c r="AU57" s="372"/>
      <c r="AV57" s="372"/>
      <c r="AW57" s="372"/>
      <c r="AX57" s="910"/>
      <c r="AY57" s="378"/>
      <c r="AZ57" s="953"/>
      <c r="BA57" s="936"/>
      <c r="BB57" s="936"/>
      <c r="BC57" s="936"/>
      <c r="BD57" s="936"/>
      <c r="BE57" s="981"/>
      <c r="BF57" s="936"/>
      <c r="BG57" s="936"/>
      <c r="BH57" s="936"/>
      <c r="BI57" s="969"/>
      <c r="BJ57" s="932"/>
      <c r="BK57" s="933"/>
    </row>
    <row r="58" spans="2:63" ht="13.8" thickTop="1" x14ac:dyDescent="0.25">
      <c r="B58" s="902" t="str">
        <f>IF(Summary!L11="","",Summary!L11)</f>
        <v/>
      </c>
      <c r="C58" s="905" t="str">
        <f>IF(B58="","",VLOOKUP(B58,Summary!$L$6:$M$106,2,FALSE))</f>
        <v/>
      </c>
      <c r="D58" s="369"/>
      <c r="E58" s="249"/>
      <c r="F58" s="250"/>
      <c r="G58" s="908"/>
      <c r="H58" s="252"/>
      <c r="I58" s="252"/>
      <c r="J58" s="252"/>
      <c r="K58" s="252"/>
      <c r="L58" s="252"/>
      <c r="M58" s="252"/>
      <c r="N58" s="908"/>
      <c r="O58" s="249"/>
      <c r="P58" s="908"/>
      <c r="Q58" s="253"/>
      <c r="R58" s="253"/>
      <c r="S58" s="253"/>
      <c r="T58" s="253"/>
      <c r="U58" s="973"/>
      <c r="V58" s="976"/>
      <c r="W58" s="954"/>
      <c r="X58" s="250"/>
      <c r="Y58" s="250"/>
      <c r="Z58" s="908"/>
      <c r="AA58" s="908"/>
      <c r="AB58" s="908"/>
      <c r="AC58" s="908"/>
      <c r="AD58" s="970"/>
      <c r="AE58" s="252"/>
      <c r="AF58" s="250"/>
      <c r="AG58" s="250"/>
      <c r="AH58" s="250"/>
      <c r="AI58" s="250"/>
      <c r="AJ58" s="250"/>
      <c r="AK58" s="908"/>
      <c r="AL58" s="970"/>
      <c r="AM58" s="954"/>
      <c r="AN58" s="250"/>
      <c r="AO58" s="250"/>
      <c r="AP58" s="908"/>
      <c r="AQ58" s="957"/>
      <c r="AR58" s="937"/>
      <c r="AS58" s="250"/>
      <c r="AT58" s="250"/>
      <c r="AU58" s="250"/>
      <c r="AV58" s="250"/>
      <c r="AW58" s="250"/>
      <c r="AX58" s="908"/>
      <c r="AY58" s="376"/>
      <c r="AZ58" s="951">
        <f>IF(B58="",0,SUMIF(Labor!$F$13:$F$351, Activity_Location_Listing!C58, Labor!$BX$13:$BX$351))</f>
        <v>0</v>
      </c>
      <c r="BA58" s="934">
        <f>IF(B58="",0,SUMIF(Equipment!$G$11:$G$150, Activity_Location_Listing!C58, Equipment!$BK$11:$BK$150))</f>
        <v>0</v>
      </c>
      <c r="BB58" s="934">
        <f>IF(B58="",0,SUMIF(Material!$J$10:$J$59, Activity_Location_Listing!C58, Material!$P$10:$P$59))</f>
        <v>0</v>
      </c>
      <c r="BC58" s="934">
        <f>IF(B58="",0,SUMIF(Contract!$N$10:$N$85, Activity_Location_Listing!C58, Contract!$O$10:$O$85))</f>
        <v>0</v>
      </c>
      <c r="BD58" s="934">
        <f>IF(B58="",0,SUMIF(Rented_Equipment!$N$10:$N$45, Activity_Location_Listing!C58, Rented_Equipment!$Q$10:$Q$45))</f>
        <v>0</v>
      </c>
      <c r="BE58" s="979">
        <f>IF(B58="",0,SUMIF(Purchased_Equipment!$Q$11:$Q$46,Activity_Location_Listing!C58,Purchased_Equipment!$R$11:$R$46))</f>
        <v>0</v>
      </c>
      <c r="BF58" s="934">
        <f>IF(B58="",0,SUMIF(Soft_Costs!$P$11:$P$46,Activity_Location_Listing!C58,Soft_Costs!$Q$11:$Q$46))</f>
        <v>0</v>
      </c>
      <c r="BG58" s="934">
        <f>IF(B58="",0,SUMIF(Mutual_Aid!$F$10:$F$19, Activity_Location_Listing!C58, Mutual_Aid!$J$10:$J$19)+SUMIF(Mutual_Aid!$F$23:$F$32, Activity_Location_Listing!C58, Mutual_Aid!$J$23:$J$32)+SUMIF(Mutual_Aid!$F$36:$F$55, Activity_Location_Listing!C58, Mutual_Aid!$J$36:$J$55))</f>
        <v>0</v>
      </c>
      <c r="BH58" s="934">
        <f>IF(B58="",0,SUMIF(Insurance_Reductions!$P$10:$P$45,Activity_Location_Listing!C58,Insurance_Reductions!$Q$10:$Q$45))</f>
        <v>0</v>
      </c>
      <c r="BI58" s="967">
        <f>IF(B58="",0,AQ58)</f>
        <v>0</v>
      </c>
      <c r="BJ58" s="928">
        <f t="shared" ref="BJ58" si="4">SUM(AZ58:BG67)-BH58-BI58</f>
        <v>0</v>
      </c>
      <c r="BK58" s="929"/>
    </row>
    <row r="59" spans="2:63" x14ac:dyDescent="0.25">
      <c r="B59" s="903"/>
      <c r="C59" s="906"/>
      <c r="D59" s="370"/>
      <c r="E59" s="236"/>
      <c r="F59" s="236"/>
      <c r="G59" s="909"/>
      <c r="H59" s="238"/>
      <c r="I59" s="238"/>
      <c r="J59" s="238"/>
      <c r="K59" s="238"/>
      <c r="L59" s="238"/>
      <c r="M59" s="238"/>
      <c r="N59" s="909"/>
      <c r="O59" s="235"/>
      <c r="P59" s="909"/>
      <c r="Q59" s="237"/>
      <c r="R59" s="237"/>
      <c r="S59" s="237"/>
      <c r="T59" s="237"/>
      <c r="U59" s="974"/>
      <c r="V59" s="977"/>
      <c r="W59" s="955"/>
      <c r="X59" s="236"/>
      <c r="Y59" s="236"/>
      <c r="Z59" s="909"/>
      <c r="AA59" s="909"/>
      <c r="AB59" s="909"/>
      <c r="AC59" s="909"/>
      <c r="AD59" s="971"/>
      <c r="AE59" s="238"/>
      <c r="AF59" s="236"/>
      <c r="AG59" s="236"/>
      <c r="AH59" s="236"/>
      <c r="AI59" s="236"/>
      <c r="AJ59" s="236"/>
      <c r="AK59" s="909"/>
      <c r="AL59" s="971"/>
      <c r="AM59" s="955"/>
      <c r="AN59" s="236"/>
      <c r="AO59" s="236"/>
      <c r="AP59" s="909"/>
      <c r="AQ59" s="958"/>
      <c r="AR59" s="938"/>
      <c r="AS59" s="236"/>
      <c r="AT59" s="236"/>
      <c r="AU59" s="236"/>
      <c r="AV59" s="236"/>
      <c r="AW59" s="236"/>
      <c r="AX59" s="909"/>
      <c r="AY59" s="377"/>
      <c r="AZ59" s="952"/>
      <c r="BA59" s="935"/>
      <c r="BB59" s="935"/>
      <c r="BC59" s="935"/>
      <c r="BD59" s="935"/>
      <c r="BE59" s="980"/>
      <c r="BF59" s="935"/>
      <c r="BG59" s="935"/>
      <c r="BH59" s="935"/>
      <c r="BI59" s="968"/>
      <c r="BJ59" s="930"/>
      <c r="BK59" s="931"/>
    </row>
    <row r="60" spans="2:63" x14ac:dyDescent="0.25">
      <c r="B60" s="903"/>
      <c r="C60" s="906"/>
      <c r="D60" s="370"/>
      <c r="E60" s="236"/>
      <c r="F60" s="236"/>
      <c r="G60" s="909"/>
      <c r="H60" s="238"/>
      <c r="I60" s="238"/>
      <c r="J60" s="238"/>
      <c r="K60" s="238"/>
      <c r="L60" s="238"/>
      <c r="M60" s="238"/>
      <c r="N60" s="909"/>
      <c r="O60" s="235"/>
      <c r="P60" s="909"/>
      <c r="Q60" s="237"/>
      <c r="R60" s="237"/>
      <c r="S60" s="237"/>
      <c r="T60" s="237"/>
      <c r="U60" s="974"/>
      <c r="V60" s="977"/>
      <c r="W60" s="955"/>
      <c r="X60" s="236"/>
      <c r="Y60" s="236"/>
      <c r="Z60" s="909"/>
      <c r="AA60" s="909"/>
      <c r="AB60" s="909"/>
      <c r="AC60" s="909"/>
      <c r="AD60" s="971"/>
      <c r="AE60" s="238"/>
      <c r="AF60" s="236"/>
      <c r="AG60" s="236"/>
      <c r="AH60" s="236"/>
      <c r="AI60" s="236"/>
      <c r="AJ60" s="236"/>
      <c r="AK60" s="909"/>
      <c r="AL60" s="971"/>
      <c r="AM60" s="955"/>
      <c r="AN60" s="236"/>
      <c r="AO60" s="236"/>
      <c r="AP60" s="909"/>
      <c r="AQ60" s="958"/>
      <c r="AR60" s="938"/>
      <c r="AS60" s="236"/>
      <c r="AT60" s="236"/>
      <c r="AU60" s="236"/>
      <c r="AV60" s="236"/>
      <c r="AW60" s="236"/>
      <c r="AX60" s="909"/>
      <c r="AY60" s="377"/>
      <c r="AZ60" s="952"/>
      <c r="BA60" s="935"/>
      <c r="BB60" s="935"/>
      <c r="BC60" s="935"/>
      <c r="BD60" s="935"/>
      <c r="BE60" s="980"/>
      <c r="BF60" s="935"/>
      <c r="BG60" s="935"/>
      <c r="BH60" s="935"/>
      <c r="BI60" s="968"/>
      <c r="BJ60" s="930"/>
      <c r="BK60" s="931"/>
    </row>
    <row r="61" spans="2:63" x14ac:dyDescent="0.25">
      <c r="B61" s="903"/>
      <c r="C61" s="906"/>
      <c r="D61" s="370"/>
      <c r="E61" s="236"/>
      <c r="F61" s="236"/>
      <c r="G61" s="909"/>
      <c r="H61" s="238"/>
      <c r="I61" s="238"/>
      <c r="J61" s="238"/>
      <c r="K61" s="238"/>
      <c r="L61" s="238"/>
      <c r="M61" s="238"/>
      <c r="N61" s="909"/>
      <c r="O61" s="235"/>
      <c r="P61" s="909"/>
      <c r="Q61" s="237"/>
      <c r="R61" s="237"/>
      <c r="S61" s="237"/>
      <c r="T61" s="237"/>
      <c r="U61" s="974"/>
      <c r="V61" s="977"/>
      <c r="W61" s="955"/>
      <c r="X61" s="236"/>
      <c r="Y61" s="236"/>
      <c r="Z61" s="909"/>
      <c r="AA61" s="909"/>
      <c r="AB61" s="909"/>
      <c r="AC61" s="909"/>
      <c r="AD61" s="971"/>
      <c r="AE61" s="238"/>
      <c r="AF61" s="236"/>
      <c r="AG61" s="236"/>
      <c r="AH61" s="236"/>
      <c r="AI61" s="236"/>
      <c r="AJ61" s="236"/>
      <c r="AK61" s="909"/>
      <c r="AL61" s="971"/>
      <c r="AM61" s="955"/>
      <c r="AN61" s="236"/>
      <c r="AO61" s="236"/>
      <c r="AP61" s="909"/>
      <c r="AQ61" s="958"/>
      <c r="AR61" s="938"/>
      <c r="AS61" s="236"/>
      <c r="AT61" s="236"/>
      <c r="AU61" s="236"/>
      <c r="AV61" s="236"/>
      <c r="AW61" s="236"/>
      <c r="AX61" s="909"/>
      <c r="AY61" s="377"/>
      <c r="AZ61" s="952"/>
      <c r="BA61" s="935"/>
      <c r="BB61" s="935"/>
      <c r="BC61" s="935"/>
      <c r="BD61" s="935"/>
      <c r="BE61" s="980"/>
      <c r="BF61" s="935"/>
      <c r="BG61" s="935"/>
      <c r="BH61" s="935"/>
      <c r="BI61" s="968"/>
      <c r="BJ61" s="930"/>
      <c r="BK61" s="931"/>
    </row>
    <row r="62" spans="2:63" x14ac:dyDescent="0.25">
      <c r="B62" s="903"/>
      <c r="C62" s="906"/>
      <c r="D62" s="370"/>
      <c r="E62" s="236"/>
      <c r="F62" s="236"/>
      <c r="G62" s="909"/>
      <c r="H62" s="238"/>
      <c r="I62" s="238"/>
      <c r="J62" s="238"/>
      <c r="K62" s="238"/>
      <c r="L62" s="238"/>
      <c r="M62" s="238"/>
      <c r="N62" s="909"/>
      <c r="O62" s="235"/>
      <c r="P62" s="909"/>
      <c r="Q62" s="237"/>
      <c r="R62" s="237"/>
      <c r="S62" s="237"/>
      <c r="T62" s="237"/>
      <c r="U62" s="974"/>
      <c r="V62" s="977"/>
      <c r="W62" s="955"/>
      <c r="X62" s="236"/>
      <c r="Y62" s="236"/>
      <c r="Z62" s="909"/>
      <c r="AA62" s="909"/>
      <c r="AB62" s="909"/>
      <c r="AC62" s="909"/>
      <c r="AD62" s="971"/>
      <c r="AE62" s="238"/>
      <c r="AF62" s="236"/>
      <c r="AG62" s="236"/>
      <c r="AH62" s="236"/>
      <c r="AI62" s="236"/>
      <c r="AJ62" s="236"/>
      <c r="AK62" s="909"/>
      <c r="AL62" s="971"/>
      <c r="AM62" s="955"/>
      <c r="AN62" s="236"/>
      <c r="AO62" s="236"/>
      <c r="AP62" s="909"/>
      <c r="AQ62" s="958"/>
      <c r="AR62" s="938"/>
      <c r="AS62" s="236"/>
      <c r="AT62" s="236"/>
      <c r="AU62" s="236"/>
      <c r="AV62" s="236"/>
      <c r="AW62" s="236"/>
      <c r="AX62" s="909"/>
      <c r="AY62" s="377"/>
      <c r="AZ62" s="952"/>
      <c r="BA62" s="935"/>
      <c r="BB62" s="935"/>
      <c r="BC62" s="935"/>
      <c r="BD62" s="935"/>
      <c r="BE62" s="980"/>
      <c r="BF62" s="935"/>
      <c r="BG62" s="935"/>
      <c r="BH62" s="935"/>
      <c r="BI62" s="968"/>
      <c r="BJ62" s="930"/>
      <c r="BK62" s="931"/>
    </row>
    <row r="63" spans="2:63" x14ac:dyDescent="0.25">
      <c r="B63" s="903"/>
      <c r="C63" s="906"/>
      <c r="D63" s="370"/>
      <c r="E63" s="236"/>
      <c r="F63" s="236"/>
      <c r="G63" s="909"/>
      <c r="H63" s="238"/>
      <c r="I63" s="238"/>
      <c r="J63" s="238"/>
      <c r="K63" s="238"/>
      <c r="L63" s="238"/>
      <c r="M63" s="238"/>
      <c r="N63" s="909"/>
      <c r="O63" s="235"/>
      <c r="P63" s="909"/>
      <c r="Q63" s="237"/>
      <c r="R63" s="237"/>
      <c r="S63" s="237"/>
      <c r="T63" s="237"/>
      <c r="U63" s="974"/>
      <c r="V63" s="977"/>
      <c r="W63" s="955"/>
      <c r="X63" s="236"/>
      <c r="Y63" s="236"/>
      <c r="Z63" s="909"/>
      <c r="AA63" s="909"/>
      <c r="AB63" s="909"/>
      <c r="AC63" s="909"/>
      <c r="AD63" s="971"/>
      <c r="AE63" s="238"/>
      <c r="AF63" s="236"/>
      <c r="AG63" s="236"/>
      <c r="AH63" s="236"/>
      <c r="AI63" s="236"/>
      <c r="AJ63" s="236"/>
      <c r="AK63" s="909"/>
      <c r="AL63" s="971"/>
      <c r="AM63" s="955"/>
      <c r="AN63" s="236"/>
      <c r="AO63" s="236"/>
      <c r="AP63" s="909"/>
      <c r="AQ63" s="958"/>
      <c r="AR63" s="938"/>
      <c r="AS63" s="236"/>
      <c r="AT63" s="236"/>
      <c r="AU63" s="236"/>
      <c r="AV63" s="236"/>
      <c r="AW63" s="236"/>
      <c r="AX63" s="909"/>
      <c r="AY63" s="377"/>
      <c r="AZ63" s="952"/>
      <c r="BA63" s="935"/>
      <c r="BB63" s="935"/>
      <c r="BC63" s="935"/>
      <c r="BD63" s="935"/>
      <c r="BE63" s="980"/>
      <c r="BF63" s="935"/>
      <c r="BG63" s="935"/>
      <c r="BH63" s="935"/>
      <c r="BI63" s="968"/>
      <c r="BJ63" s="930"/>
      <c r="BK63" s="931"/>
    </row>
    <row r="64" spans="2:63" x14ac:dyDescent="0.25">
      <c r="B64" s="903"/>
      <c r="C64" s="906"/>
      <c r="D64" s="370"/>
      <c r="E64" s="236"/>
      <c r="F64" s="236"/>
      <c r="G64" s="909"/>
      <c r="H64" s="238"/>
      <c r="I64" s="238"/>
      <c r="J64" s="238"/>
      <c r="K64" s="238"/>
      <c r="L64" s="238"/>
      <c r="M64" s="238"/>
      <c r="N64" s="909"/>
      <c r="O64" s="235"/>
      <c r="P64" s="909"/>
      <c r="Q64" s="237"/>
      <c r="R64" s="237"/>
      <c r="S64" s="237"/>
      <c r="T64" s="237"/>
      <c r="U64" s="974"/>
      <c r="V64" s="977"/>
      <c r="W64" s="955"/>
      <c r="X64" s="236"/>
      <c r="Y64" s="236"/>
      <c r="Z64" s="909"/>
      <c r="AA64" s="909"/>
      <c r="AB64" s="909"/>
      <c r="AC64" s="909"/>
      <c r="AD64" s="971"/>
      <c r="AE64" s="238"/>
      <c r="AF64" s="236"/>
      <c r="AG64" s="236"/>
      <c r="AH64" s="236"/>
      <c r="AI64" s="236"/>
      <c r="AJ64" s="236"/>
      <c r="AK64" s="909"/>
      <c r="AL64" s="971"/>
      <c r="AM64" s="955"/>
      <c r="AN64" s="236"/>
      <c r="AO64" s="236"/>
      <c r="AP64" s="909"/>
      <c r="AQ64" s="958"/>
      <c r="AR64" s="938"/>
      <c r="AS64" s="236"/>
      <c r="AT64" s="236"/>
      <c r="AU64" s="236"/>
      <c r="AV64" s="236"/>
      <c r="AW64" s="236"/>
      <c r="AX64" s="909"/>
      <c r="AY64" s="377"/>
      <c r="AZ64" s="952"/>
      <c r="BA64" s="935"/>
      <c r="BB64" s="935"/>
      <c r="BC64" s="935"/>
      <c r="BD64" s="935"/>
      <c r="BE64" s="980"/>
      <c r="BF64" s="935"/>
      <c r="BG64" s="935"/>
      <c r="BH64" s="935"/>
      <c r="BI64" s="968"/>
      <c r="BJ64" s="930"/>
      <c r="BK64" s="931"/>
    </row>
    <row r="65" spans="2:63" x14ac:dyDescent="0.25">
      <c r="B65" s="903"/>
      <c r="C65" s="906"/>
      <c r="D65" s="370"/>
      <c r="E65" s="236"/>
      <c r="F65" s="236"/>
      <c r="G65" s="909"/>
      <c r="H65" s="238"/>
      <c r="I65" s="238"/>
      <c r="J65" s="238"/>
      <c r="K65" s="238"/>
      <c r="L65" s="238"/>
      <c r="M65" s="238"/>
      <c r="N65" s="909"/>
      <c r="O65" s="235"/>
      <c r="P65" s="909"/>
      <c r="Q65" s="237"/>
      <c r="R65" s="237"/>
      <c r="S65" s="237"/>
      <c r="T65" s="237"/>
      <c r="U65" s="974"/>
      <c r="V65" s="977"/>
      <c r="W65" s="955"/>
      <c r="X65" s="236"/>
      <c r="Y65" s="236"/>
      <c r="Z65" s="909"/>
      <c r="AA65" s="909"/>
      <c r="AB65" s="909"/>
      <c r="AC65" s="909"/>
      <c r="AD65" s="971"/>
      <c r="AE65" s="238"/>
      <c r="AF65" s="236"/>
      <c r="AG65" s="236"/>
      <c r="AH65" s="236"/>
      <c r="AI65" s="236"/>
      <c r="AJ65" s="236"/>
      <c r="AK65" s="909"/>
      <c r="AL65" s="971"/>
      <c r="AM65" s="955"/>
      <c r="AN65" s="236"/>
      <c r="AO65" s="236"/>
      <c r="AP65" s="909"/>
      <c r="AQ65" s="958"/>
      <c r="AR65" s="938"/>
      <c r="AS65" s="236"/>
      <c r="AT65" s="236"/>
      <c r="AU65" s="236"/>
      <c r="AV65" s="236"/>
      <c r="AW65" s="236"/>
      <c r="AX65" s="909"/>
      <c r="AY65" s="377"/>
      <c r="AZ65" s="952"/>
      <c r="BA65" s="935"/>
      <c r="BB65" s="935"/>
      <c r="BC65" s="935"/>
      <c r="BD65" s="935"/>
      <c r="BE65" s="980"/>
      <c r="BF65" s="935"/>
      <c r="BG65" s="935"/>
      <c r="BH65" s="935"/>
      <c r="BI65" s="968"/>
      <c r="BJ65" s="930"/>
      <c r="BK65" s="931"/>
    </row>
    <row r="66" spans="2:63" x14ac:dyDescent="0.25">
      <c r="B66" s="903"/>
      <c r="C66" s="906"/>
      <c r="D66" s="370"/>
      <c r="E66" s="236"/>
      <c r="F66" s="236"/>
      <c r="G66" s="909"/>
      <c r="H66" s="238"/>
      <c r="I66" s="238"/>
      <c r="J66" s="238"/>
      <c r="K66" s="238"/>
      <c r="L66" s="238"/>
      <c r="M66" s="238"/>
      <c r="N66" s="909"/>
      <c r="O66" s="235"/>
      <c r="P66" s="909"/>
      <c r="Q66" s="237"/>
      <c r="R66" s="237"/>
      <c r="S66" s="237"/>
      <c r="T66" s="237"/>
      <c r="U66" s="974"/>
      <c r="V66" s="977"/>
      <c r="W66" s="955"/>
      <c r="X66" s="236"/>
      <c r="Y66" s="236"/>
      <c r="Z66" s="909"/>
      <c r="AA66" s="909"/>
      <c r="AB66" s="909"/>
      <c r="AC66" s="909"/>
      <c r="AD66" s="971"/>
      <c r="AE66" s="238"/>
      <c r="AF66" s="236"/>
      <c r="AG66" s="236"/>
      <c r="AH66" s="236"/>
      <c r="AI66" s="236"/>
      <c r="AJ66" s="236"/>
      <c r="AK66" s="909"/>
      <c r="AL66" s="971"/>
      <c r="AM66" s="955"/>
      <c r="AN66" s="236"/>
      <c r="AO66" s="236"/>
      <c r="AP66" s="909"/>
      <c r="AQ66" s="958"/>
      <c r="AR66" s="938"/>
      <c r="AS66" s="236"/>
      <c r="AT66" s="236"/>
      <c r="AU66" s="236"/>
      <c r="AV66" s="236"/>
      <c r="AW66" s="236"/>
      <c r="AX66" s="909"/>
      <c r="AY66" s="377"/>
      <c r="AZ66" s="952"/>
      <c r="BA66" s="935"/>
      <c r="BB66" s="935"/>
      <c r="BC66" s="935"/>
      <c r="BD66" s="935"/>
      <c r="BE66" s="980"/>
      <c r="BF66" s="935"/>
      <c r="BG66" s="935"/>
      <c r="BH66" s="935"/>
      <c r="BI66" s="968"/>
      <c r="BJ66" s="930"/>
      <c r="BK66" s="931"/>
    </row>
    <row r="67" spans="2:63" ht="13.8" thickBot="1" x14ac:dyDescent="0.3">
      <c r="B67" s="904"/>
      <c r="C67" s="907"/>
      <c r="D67" s="371"/>
      <c r="E67" s="372"/>
      <c r="F67" s="372"/>
      <c r="G67" s="910"/>
      <c r="H67" s="373"/>
      <c r="I67" s="373"/>
      <c r="J67" s="373"/>
      <c r="K67" s="373"/>
      <c r="L67" s="373"/>
      <c r="M67" s="373"/>
      <c r="N67" s="910"/>
      <c r="O67" s="374"/>
      <c r="P67" s="910"/>
      <c r="Q67" s="375"/>
      <c r="R67" s="375"/>
      <c r="S67" s="375"/>
      <c r="T67" s="375"/>
      <c r="U67" s="975"/>
      <c r="V67" s="978"/>
      <c r="W67" s="956"/>
      <c r="X67" s="372"/>
      <c r="Y67" s="372"/>
      <c r="Z67" s="910"/>
      <c r="AA67" s="910"/>
      <c r="AB67" s="910"/>
      <c r="AC67" s="910"/>
      <c r="AD67" s="972"/>
      <c r="AE67" s="373"/>
      <c r="AF67" s="372"/>
      <c r="AG67" s="372"/>
      <c r="AH67" s="372"/>
      <c r="AI67" s="372"/>
      <c r="AJ67" s="372"/>
      <c r="AK67" s="910"/>
      <c r="AL67" s="972"/>
      <c r="AM67" s="956"/>
      <c r="AN67" s="372"/>
      <c r="AO67" s="372"/>
      <c r="AP67" s="910"/>
      <c r="AQ67" s="959"/>
      <c r="AR67" s="939"/>
      <c r="AS67" s="372"/>
      <c r="AT67" s="372"/>
      <c r="AU67" s="372"/>
      <c r="AV67" s="372"/>
      <c r="AW67" s="372"/>
      <c r="AX67" s="910"/>
      <c r="AY67" s="378"/>
      <c r="AZ67" s="953"/>
      <c r="BA67" s="936"/>
      <c r="BB67" s="936"/>
      <c r="BC67" s="936"/>
      <c r="BD67" s="936"/>
      <c r="BE67" s="981"/>
      <c r="BF67" s="936"/>
      <c r="BG67" s="936"/>
      <c r="BH67" s="936"/>
      <c r="BI67" s="969"/>
      <c r="BJ67" s="932"/>
      <c r="BK67" s="933"/>
    </row>
    <row r="68" spans="2:63" ht="13.8" thickTop="1" x14ac:dyDescent="0.25">
      <c r="B68" s="902" t="str">
        <f>IF(Summary!L12="","",Summary!L12)</f>
        <v/>
      </c>
      <c r="C68" s="905" t="str">
        <f>IF(B68="","",VLOOKUP(B68,Summary!$L$6:$M$106,2,FALSE))</f>
        <v/>
      </c>
      <c r="D68" s="369"/>
      <c r="E68" s="249"/>
      <c r="F68" s="250"/>
      <c r="G68" s="908"/>
      <c r="H68" s="252"/>
      <c r="I68" s="252"/>
      <c r="J68" s="252"/>
      <c r="K68" s="252"/>
      <c r="L68" s="252"/>
      <c r="M68" s="252"/>
      <c r="N68" s="908"/>
      <c r="O68" s="249"/>
      <c r="P68" s="908"/>
      <c r="Q68" s="253"/>
      <c r="R68" s="253"/>
      <c r="S68" s="253"/>
      <c r="T68" s="253"/>
      <c r="U68" s="973"/>
      <c r="V68" s="976"/>
      <c r="W68" s="954"/>
      <c r="X68" s="250"/>
      <c r="Y68" s="250"/>
      <c r="Z68" s="908"/>
      <c r="AA68" s="908"/>
      <c r="AB68" s="908"/>
      <c r="AC68" s="908"/>
      <c r="AD68" s="970"/>
      <c r="AE68" s="252"/>
      <c r="AF68" s="250"/>
      <c r="AG68" s="250"/>
      <c r="AH68" s="250"/>
      <c r="AI68" s="250"/>
      <c r="AJ68" s="250"/>
      <c r="AK68" s="908"/>
      <c r="AL68" s="970"/>
      <c r="AM68" s="954"/>
      <c r="AN68" s="250"/>
      <c r="AO68" s="250"/>
      <c r="AP68" s="908"/>
      <c r="AQ68" s="957"/>
      <c r="AR68" s="937"/>
      <c r="AS68" s="250"/>
      <c r="AT68" s="250"/>
      <c r="AU68" s="250"/>
      <c r="AV68" s="250"/>
      <c r="AW68" s="250"/>
      <c r="AX68" s="908"/>
      <c r="AY68" s="376"/>
      <c r="AZ68" s="951">
        <f>IF(B68="",0,SUMIF(Labor!$F$13:$F$351, Activity_Location_Listing!C68, Labor!$BX$13:$BX$351))</f>
        <v>0</v>
      </c>
      <c r="BA68" s="934">
        <f>IF(B68="",0,SUMIF(Equipment!$G$11:$G$150, Activity_Location_Listing!C68, Equipment!$BK$11:$BK$150))</f>
        <v>0</v>
      </c>
      <c r="BB68" s="934">
        <f>IF(B68="",0,SUMIF(Material!$J$10:$J$59, Activity_Location_Listing!C68, Material!$P$10:$P$59))</f>
        <v>0</v>
      </c>
      <c r="BC68" s="934">
        <f>IF(B68="",0,SUMIF(Contract!$N$10:$N$85, Activity_Location_Listing!C68, Contract!$O$10:$O$85))</f>
        <v>0</v>
      </c>
      <c r="BD68" s="934">
        <f>IF(B68="",0,SUMIF(Rented_Equipment!$N$10:$N$45, Activity_Location_Listing!C68, Rented_Equipment!$Q$10:$Q$45))</f>
        <v>0</v>
      </c>
      <c r="BE68" s="979">
        <f>IF(B68="",0,SUMIF(Purchased_Equipment!$Q$11:$Q$46,Activity_Location_Listing!C68,Purchased_Equipment!$R$11:$R$46))</f>
        <v>0</v>
      </c>
      <c r="BF68" s="934">
        <f>IF(B68="",0,SUMIF(Soft_Costs!$P$11:$P$46,Activity_Location_Listing!C68,Soft_Costs!$Q$11:$Q$46))</f>
        <v>0</v>
      </c>
      <c r="BG68" s="934">
        <f>IF(B68="",0,SUMIF(Mutual_Aid!$F$10:$F$19, Activity_Location_Listing!C68, Mutual_Aid!$J$10:$J$19)+SUMIF(Mutual_Aid!$F$23:$F$32, Activity_Location_Listing!C68, Mutual_Aid!$J$23:$J$32)+SUMIF(Mutual_Aid!$F$36:$F$55, Activity_Location_Listing!C68, Mutual_Aid!$J$36:$J$55))</f>
        <v>0</v>
      </c>
      <c r="BH68" s="934">
        <f>IF(B68="",0,SUMIF(Insurance_Reductions!$P$10:$P$45,Activity_Location_Listing!C68,Insurance_Reductions!$Q$10:$Q$45))</f>
        <v>0</v>
      </c>
      <c r="BI68" s="967">
        <f>IF(B68="",0,AQ68)</f>
        <v>0</v>
      </c>
      <c r="BJ68" s="928">
        <f t="shared" ref="BJ68" si="5">SUM(AZ68:BG77)-BH68-BI68</f>
        <v>0</v>
      </c>
      <c r="BK68" s="929"/>
    </row>
    <row r="69" spans="2:63" x14ac:dyDescent="0.25">
      <c r="B69" s="903"/>
      <c r="C69" s="906"/>
      <c r="D69" s="370"/>
      <c r="E69" s="236"/>
      <c r="F69" s="236"/>
      <c r="G69" s="909"/>
      <c r="H69" s="238"/>
      <c r="I69" s="238"/>
      <c r="J69" s="238"/>
      <c r="K69" s="238"/>
      <c r="L69" s="238"/>
      <c r="M69" s="238"/>
      <c r="N69" s="909"/>
      <c r="O69" s="235"/>
      <c r="P69" s="909"/>
      <c r="Q69" s="237"/>
      <c r="R69" s="237"/>
      <c r="S69" s="237"/>
      <c r="T69" s="237"/>
      <c r="U69" s="974"/>
      <c r="V69" s="977"/>
      <c r="W69" s="955"/>
      <c r="X69" s="236"/>
      <c r="Y69" s="236"/>
      <c r="Z69" s="909"/>
      <c r="AA69" s="909"/>
      <c r="AB69" s="909"/>
      <c r="AC69" s="909"/>
      <c r="AD69" s="971"/>
      <c r="AE69" s="238"/>
      <c r="AF69" s="236"/>
      <c r="AG69" s="236"/>
      <c r="AH69" s="236"/>
      <c r="AI69" s="236"/>
      <c r="AJ69" s="236"/>
      <c r="AK69" s="909"/>
      <c r="AL69" s="971"/>
      <c r="AM69" s="955"/>
      <c r="AN69" s="236"/>
      <c r="AO69" s="236"/>
      <c r="AP69" s="909"/>
      <c r="AQ69" s="958"/>
      <c r="AR69" s="938"/>
      <c r="AS69" s="236"/>
      <c r="AT69" s="236"/>
      <c r="AU69" s="236"/>
      <c r="AV69" s="236"/>
      <c r="AW69" s="236"/>
      <c r="AX69" s="909"/>
      <c r="AY69" s="377"/>
      <c r="AZ69" s="952"/>
      <c r="BA69" s="935"/>
      <c r="BB69" s="935"/>
      <c r="BC69" s="935"/>
      <c r="BD69" s="935"/>
      <c r="BE69" s="980"/>
      <c r="BF69" s="935"/>
      <c r="BG69" s="935"/>
      <c r="BH69" s="935"/>
      <c r="BI69" s="968"/>
      <c r="BJ69" s="930"/>
      <c r="BK69" s="931"/>
    </row>
    <row r="70" spans="2:63" x14ac:dyDescent="0.25">
      <c r="B70" s="903"/>
      <c r="C70" s="906"/>
      <c r="D70" s="370"/>
      <c r="E70" s="236"/>
      <c r="F70" s="236"/>
      <c r="G70" s="909"/>
      <c r="H70" s="238"/>
      <c r="I70" s="238"/>
      <c r="J70" s="238"/>
      <c r="K70" s="238"/>
      <c r="L70" s="238"/>
      <c r="M70" s="238"/>
      <c r="N70" s="909"/>
      <c r="O70" s="235"/>
      <c r="P70" s="909"/>
      <c r="Q70" s="237"/>
      <c r="R70" s="237"/>
      <c r="S70" s="237"/>
      <c r="T70" s="237"/>
      <c r="U70" s="974"/>
      <c r="V70" s="977"/>
      <c r="W70" s="955"/>
      <c r="X70" s="236"/>
      <c r="Y70" s="236"/>
      <c r="Z70" s="909"/>
      <c r="AA70" s="909"/>
      <c r="AB70" s="909"/>
      <c r="AC70" s="909"/>
      <c r="AD70" s="971"/>
      <c r="AE70" s="238"/>
      <c r="AF70" s="236"/>
      <c r="AG70" s="236"/>
      <c r="AH70" s="236"/>
      <c r="AI70" s="236"/>
      <c r="AJ70" s="236"/>
      <c r="AK70" s="909"/>
      <c r="AL70" s="971"/>
      <c r="AM70" s="955"/>
      <c r="AN70" s="236"/>
      <c r="AO70" s="236"/>
      <c r="AP70" s="909"/>
      <c r="AQ70" s="958"/>
      <c r="AR70" s="938"/>
      <c r="AS70" s="236"/>
      <c r="AT70" s="236"/>
      <c r="AU70" s="236"/>
      <c r="AV70" s="236"/>
      <c r="AW70" s="236"/>
      <c r="AX70" s="909"/>
      <c r="AY70" s="377"/>
      <c r="AZ70" s="952"/>
      <c r="BA70" s="935"/>
      <c r="BB70" s="935"/>
      <c r="BC70" s="935"/>
      <c r="BD70" s="935"/>
      <c r="BE70" s="980"/>
      <c r="BF70" s="935"/>
      <c r="BG70" s="935"/>
      <c r="BH70" s="935"/>
      <c r="BI70" s="968"/>
      <c r="BJ70" s="930"/>
      <c r="BK70" s="931"/>
    </row>
    <row r="71" spans="2:63" x14ac:dyDescent="0.25">
      <c r="B71" s="903"/>
      <c r="C71" s="906"/>
      <c r="D71" s="370"/>
      <c r="E71" s="236"/>
      <c r="F71" s="236"/>
      <c r="G71" s="909"/>
      <c r="H71" s="238"/>
      <c r="I71" s="238"/>
      <c r="J71" s="238"/>
      <c r="K71" s="238"/>
      <c r="L71" s="238"/>
      <c r="M71" s="238"/>
      <c r="N71" s="909"/>
      <c r="O71" s="235"/>
      <c r="P71" s="909"/>
      <c r="Q71" s="237"/>
      <c r="R71" s="237"/>
      <c r="S71" s="237"/>
      <c r="T71" s="237"/>
      <c r="U71" s="974"/>
      <c r="V71" s="977"/>
      <c r="W71" s="955"/>
      <c r="X71" s="236"/>
      <c r="Y71" s="236"/>
      <c r="Z71" s="909"/>
      <c r="AA71" s="909"/>
      <c r="AB71" s="909"/>
      <c r="AC71" s="909"/>
      <c r="AD71" s="971"/>
      <c r="AE71" s="238"/>
      <c r="AF71" s="236"/>
      <c r="AG71" s="236"/>
      <c r="AH71" s="236"/>
      <c r="AI71" s="236"/>
      <c r="AJ71" s="236"/>
      <c r="AK71" s="909"/>
      <c r="AL71" s="971"/>
      <c r="AM71" s="955"/>
      <c r="AN71" s="236"/>
      <c r="AO71" s="236"/>
      <c r="AP71" s="909"/>
      <c r="AQ71" s="958"/>
      <c r="AR71" s="938"/>
      <c r="AS71" s="236"/>
      <c r="AT71" s="236"/>
      <c r="AU71" s="236"/>
      <c r="AV71" s="236"/>
      <c r="AW71" s="236"/>
      <c r="AX71" s="909"/>
      <c r="AY71" s="377"/>
      <c r="AZ71" s="952"/>
      <c r="BA71" s="935"/>
      <c r="BB71" s="935"/>
      <c r="BC71" s="935"/>
      <c r="BD71" s="935"/>
      <c r="BE71" s="980"/>
      <c r="BF71" s="935"/>
      <c r="BG71" s="935"/>
      <c r="BH71" s="935"/>
      <c r="BI71" s="968"/>
      <c r="BJ71" s="930"/>
      <c r="BK71" s="931"/>
    </row>
    <row r="72" spans="2:63" x14ac:dyDescent="0.25">
      <c r="B72" s="903"/>
      <c r="C72" s="906"/>
      <c r="D72" s="370"/>
      <c r="E72" s="236"/>
      <c r="F72" s="236"/>
      <c r="G72" s="909"/>
      <c r="H72" s="238"/>
      <c r="I72" s="238"/>
      <c r="J72" s="238"/>
      <c r="K72" s="238"/>
      <c r="L72" s="238"/>
      <c r="M72" s="238"/>
      <c r="N72" s="909"/>
      <c r="O72" s="235"/>
      <c r="P72" s="909"/>
      <c r="Q72" s="237"/>
      <c r="R72" s="237"/>
      <c r="S72" s="237"/>
      <c r="T72" s="237"/>
      <c r="U72" s="974"/>
      <c r="V72" s="977"/>
      <c r="W72" s="955"/>
      <c r="X72" s="236"/>
      <c r="Y72" s="236"/>
      <c r="Z72" s="909"/>
      <c r="AA72" s="909"/>
      <c r="AB72" s="909"/>
      <c r="AC72" s="909"/>
      <c r="AD72" s="971"/>
      <c r="AE72" s="238"/>
      <c r="AF72" s="236"/>
      <c r="AG72" s="236"/>
      <c r="AH72" s="236"/>
      <c r="AI72" s="236"/>
      <c r="AJ72" s="236"/>
      <c r="AK72" s="909"/>
      <c r="AL72" s="971"/>
      <c r="AM72" s="955"/>
      <c r="AN72" s="236"/>
      <c r="AO72" s="236"/>
      <c r="AP72" s="909"/>
      <c r="AQ72" s="958"/>
      <c r="AR72" s="938"/>
      <c r="AS72" s="236"/>
      <c r="AT72" s="236"/>
      <c r="AU72" s="236"/>
      <c r="AV72" s="236"/>
      <c r="AW72" s="236"/>
      <c r="AX72" s="909"/>
      <c r="AY72" s="377"/>
      <c r="AZ72" s="952"/>
      <c r="BA72" s="935"/>
      <c r="BB72" s="935"/>
      <c r="BC72" s="935"/>
      <c r="BD72" s="935"/>
      <c r="BE72" s="980"/>
      <c r="BF72" s="935"/>
      <c r="BG72" s="935"/>
      <c r="BH72" s="935"/>
      <c r="BI72" s="968"/>
      <c r="BJ72" s="930"/>
      <c r="BK72" s="931"/>
    </row>
    <row r="73" spans="2:63" x14ac:dyDescent="0.25">
      <c r="B73" s="903"/>
      <c r="C73" s="906"/>
      <c r="D73" s="370"/>
      <c r="E73" s="236"/>
      <c r="F73" s="236"/>
      <c r="G73" s="909"/>
      <c r="H73" s="238"/>
      <c r="I73" s="238"/>
      <c r="J73" s="238"/>
      <c r="K73" s="238"/>
      <c r="L73" s="238"/>
      <c r="M73" s="238"/>
      <c r="N73" s="909"/>
      <c r="O73" s="235"/>
      <c r="P73" s="909"/>
      <c r="Q73" s="237"/>
      <c r="R73" s="237"/>
      <c r="S73" s="237"/>
      <c r="T73" s="237"/>
      <c r="U73" s="974"/>
      <c r="V73" s="977"/>
      <c r="W73" s="955"/>
      <c r="X73" s="236"/>
      <c r="Y73" s="236"/>
      <c r="Z73" s="909"/>
      <c r="AA73" s="909"/>
      <c r="AB73" s="909"/>
      <c r="AC73" s="909"/>
      <c r="AD73" s="971"/>
      <c r="AE73" s="238"/>
      <c r="AF73" s="236"/>
      <c r="AG73" s="236"/>
      <c r="AH73" s="236"/>
      <c r="AI73" s="236"/>
      <c r="AJ73" s="236"/>
      <c r="AK73" s="909"/>
      <c r="AL73" s="971"/>
      <c r="AM73" s="955"/>
      <c r="AN73" s="236"/>
      <c r="AO73" s="236"/>
      <c r="AP73" s="909"/>
      <c r="AQ73" s="958"/>
      <c r="AR73" s="938"/>
      <c r="AS73" s="236"/>
      <c r="AT73" s="236"/>
      <c r="AU73" s="236"/>
      <c r="AV73" s="236"/>
      <c r="AW73" s="236"/>
      <c r="AX73" s="909"/>
      <c r="AY73" s="377"/>
      <c r="AZ73" s="952"/>
      <c r="BA73" s="935"/>
      <c r="BB73" s="935"/>
      <c r="BC73" s="935"/>
      <c r="BD73" s="935"/>
      <c r="BE73" s="980"/>
      <c r="BF73" s="935"/>
      <c r="BG73" s="935"/>
      <c r="BH73" s="935"/>
      <c r="BI73" s="968"/>
      <c r="BJ73" s="930"/>
      <c r="BK73" s="931"/>
    </row>
    <row r="74" spans="2:63" x14ac:dyDescent="0.25">
      <c r="B74" s="903"/>
      <c r="C74" s="906"/>
      <c r="D74" s="370"/>
      <c r="E74" s="236"/>
      <c r="F74" s="236"/>
      <c r="G74" s="909"/>
      <c r="H74" s="238"/>
      <c r="I74" s="238"/>
      <c r="J74" s="238"/>
      <c r="K74" s="238"/>
      <c r="L74" s="238"/>
      <c r="M74" s="238"/>
      <c r="N74" s="909"/>
      <c r="O74" s="235"/>
      <c r="P74" s="909"/>
      <c r="Q74" s="237"/>
      <c r="R74" s="237"/>
      <c r="S74" s="237"/>
      <c r="T74" s="237"/>
      <c r="U74" s="974"/>
      <c r="V74" s="977"/>
      <c r="W74" s="955"/>
      <c r="X74" s="236"/>
      <c r="Y74" s="236"/>
      <c r="Z74" s="909"/>
      <c r="AA74" s="909"/>
      <c r="AB74" s="909"/>
      <c r="AC74" s="909"/>
      <c r="AD74" s="971"/>
      <c r="AE74" s="238"/>
      <c r="AF74" s="236"/>
      <c r="AG74" s="236"/>
      <c r="AH74" s="236"/>
      <c r="AI74" s="236"/>
      <c r="AJ74" s="236"/>
      <c r="AK74" s="909"/>
      <c r="AL74" s="971"/>
      <c r="AM74" s="955"/>
      <c r="AN74" s="236"/>
      <c r="AO74" s="236"/>
      <c r="AP74" s="909"/>
      <c r="AQ74" s="958"/>
      <c r="AR74" s="938"/>
      <c r="AS74" s="236"/>
      <c r="AT74" s="236"/>
      <c r="AU74" s="236"/>
      <c r="AV74" s="236"/>
      <c r="AW74" s="236"/>
      <c r="AX74" s="909"/>
      <c r="AY74" s="377"/>
      <c r="AZ74" s="952"/>
      <c r="BA74" s="935"/>
      <c r="BB74" s="935"/>
      <c r="BC74" s="935"/>
      <c r="BD74" s="935"/>
      <c r="BE74" s="980"/>
      <c r="BF74" s="935"/>
      <c r="BG74" s="935"/>
      <c r="BH74" s="935"/>
      <c r="BI74" s="968"/>
      <c r="BJ74" s="930"/>
      <c r="BK74" s="931"/>
    </row>
    <row r="75" spans="2:63" x14ac:dyDescent="0.25">
      <c r="B75" s="903"/>
      <c r="C75" s="906"/>
      <c r="D75" s="370"/>
      <c r="E75" s="236"/>
      <c r="F75" s="236"/>
      <c r="G75" s="909"/>
      <c r="H75" s="238"/>
      <c r="I75" s="238"/>
      <c r="J75" s="238"/>
      <c r="K75" s="238"/>
      <c r="L75" s="238"/>
      <c r="M75" s="238"/>
      <c r="N75" s="909"/>
      <c r="O75" s="235"/>
      <c r="P75" s="909"/>
      <c r="Q75" s="237"/>
      <c r="R75" s="237"/>
      <c r="S75" s="237"/>
      <c r="T75" s="237"/>
      <c r="U75" s="974"/>
      <c r="V75" s="977"/>
      <c r="W75" s="955"/>
      <c r="X75" s="236"/>
      <c r="Y75" s="236"/>
      <c r="Z75" s="909"/>
      <c r="AA75" s="909"/>
      <c r="AB75" s="909"/>
      <c r="AC75" s="909"/>
      <c r="AD75" s="971"/>
      <c r="AE75" s="238"/>
      <c r="AF75" s="236"/>
      <c r="AG75" s="236"/>
      <c r="AH75" s="236"/>
      <c r="AI75" s="236"/>
      <c r="AJ75" s="236"/>
      <c r="AK75" s="909"/>
      <c r="AL75" s="971"/>
      <c r="AM75" s="955"/>
      <c r="AN75" s="236"/>
      <c r="AO75" s="236"/>
      <c r="AP75" s="909"/>
      <c r="AQ75" s="958"/>
      <c r="AR75" s="938"/>
      <c r="AS75" s="236"/>
      <c r="AT75" s="236"/>
      <c r="AU75" s="236"/>
      <c r="AV75" s="236"/>
      <c r="AW75" s="236"/>
      <c r="AX75" s="909"/>
      <c r="AY75" s="377"/>
      <c r="AZ75" s="952"/>
      <c r="BA75" s="935"/>
      <c r="BB75" s="935"/>
      <c r="BC75" s="935"/>
      <c r="BD75" s="935"/>
      <c r="BE75" s="980"/>
      <c r="BF75" s="935"/>
      <c r="BG75" s="935"/>
      <c r="BH75" s="935"/>
      <c r="BI75" s="968"/>
      <c r="BJ75" s="930"/>
      <c r="BK75" s="931"/>
    </row>
    <row r="76" spans="2:63" x14ac:dyDescent="0.25">
      <c r="B76" s="903"/>
      <c r="C76" s="906"/>
      <c r="D76" s="370"/>
      <c r="E76" s="236"/>
      <c r="F76" s="236"/>
      <c r="G76" s="909"/>
      <c r="H76" s="238"/>
      <c r="I76" s="238"/>
      <c r="J76" s="238"/>
      <c r="K76" s="238"/>
      <c r="L76" s="238"/>
      <c r="M76" s="238"/>
      <c r="N76" s="909"/>
      <c r="O76" s="235"/>
      <c r="P76" s="909"/>
      <c r="Q76" s="237"/>
      <c r="R76" s="237"/>
      <c r="S76" s="237"/>
      <c r="T76" s="237"/>
      <c r="U76" s="974"/>
      <c r="V76" s="977"/>
      <c r="W76" s="955"/>
      <c r="X76" s="236"/>
      <c r="Y76" s="236"/>
      <c r="Z76" s="909"/>
      <c r="AA76" s="909"/>
      <c r="AB76" s="909"/>
      <c r="AC76" s="909"/>
      <c r="AD76" s="971"/>
      <c r="AE76" s="238"/>
      <c r="AF76" s="236"/>
      <c r="AG76" s="236"/>
      <c r="AH76" s="236"/>
      <c r="AI76" s="236"/>
      <c r="AJ76" s="236"/>
      <c r="AK76" s="909"/>
      <c r="AL76" s="971"/>
      <c r="AM76" s="955"/>
      <c r="AN76" s="236"/>
      <c r="AO76" s="236"/>
      <c r="AP76" s="909"/>
      <c r="AQ76" s="958"/>
      <c r="AR76" s="938"/>
      <c r="AS76" s="236"/>
      <c r="AT76" s="236"/>
      <c r="AU76" s="236"/>
      <c r="AV76" s="236"/>
      <c r="AW76" s="236"/>
      <c r="AX76" s="909"/>
      <c r="AY76" s="377"/>
      <c r="AZ76" s="952"/>
      <c r="BA76" s="935"/>
      <c r="BB76" s="935"/>
      <c r="BC76" s="935"/>
      <c r="BD76" s="935"/>
      <c r="BE76" s="980"/>
      <c r="BF76" s="935"/>
      <c r="BG76" s="935"/>
      <c r="BH76" s="935"/>
      <c r="BI76" s="968"/>
      <c r="BJ76" s="930"/>
      <c r="BK76" s="931"/>
    </row>
    <row r="77" spans="2:63" ht="13.8" thickBot="1" x14ac:dyDescent="0.3">
      <c r="B77" s="904"/>
      <c r="C77" s="907"/>
      <c r="D77" s="371"/>
      <c r="E77" s="372"/>
      <c r="F77" s="372"/>
      <c r="G77" s="910"/>
      <c r="H77" s="373"/>
      <c r="I77" s="373"/>
      <c r="J77" s="373"/>
      <c r="K77" s="373"/>
      <c r="L77" s="373"/>
      <c r="M77" s="373"/>
      <c r="N77" s="910"/>
      <c r="O77" s="374"/>
      <c r="P77" s="910"/>
      <c r="Q77" s="375"/>
      <c r="R77" s="375"/>
      <c r="S77" s="375"/>
      <c r="T77" s="375"/>
      <c r="U77" s="975"/>
      <c r="V77" s="978"/>
      <c r="W77" s="956"/>
      <c r="X77" s="372"/>
      <c r="Y77" s="372"/>
      <c r="Z77" s="910"/>
      <c r="AA77" s="910"/>
      <c r="AB77" s="910"/>
      <c r="AC77" s="910"/>
      <c r="AD77" s="972"/>
      <c r="AE77" s="373"/>
      <c r="AF77" s="372"/>
      <c r="AG77" s="372"/>
      <c r="AH77" s="372"/>
      <c r="AI77" s="372"/>
      <c r="AJ77" s="372"/>
      <c r="AK77" s="910"/>
      <c r="AL77" s="972"/>
      <c r="AM77" s="956"/>
      <c r="AN77" s="372"/>
      <c r="AO77" s="372"/>
      <c r="AP77" s="910"/>
      <c r="AQ77" s="959"/>
      <c r="AR77" s="939"/>
      <c r="AS77" s="372"/>
      <c r="AT77" s="372"/>
      <c r="AU77" s="372"/>
      <c r="AV77" s="372"/>
      <c r="AW77" s="372"/>
      <c r="AX77" s="910"/>
      <c r="AY77" s="378"/>
      <c r="AZ77" s="953"/>
      <c r="BA77" s="936"/>
      <c r="BB77" s="936"/>
      <c r="BC77" s="936"/>
      <c r="BD77" s="936"/>
      <c r="BE77" s="981"/>
      <c r="BF77" s="936"/>
      <c r="BG77" s="936"/>
      <c r="BH77" s="936"/>
      <c r="BI77" s="969"/>
      <c r="BJ77" s="932"/>
      <c r="BK77" s="933"/>
    </row>
    <row r="78" spans="2:63" ht="13.8" thickTop="1" x14ac:dyDescent="0.25">
      <c r="B78" s="902" t="str">
        <f>IF(Summary!L13="","",Summary!L13)</f>
        <v/>
      </c>
      <c r="C78" s="905" t="str">
        <f>IF(B78="","",VLOOKUP(B78,Summary!$L$6:$M$106,2,FALSE))</f>
        <v/>
      </c>
      <c r="D78" s="369"/>
      <c r="E78" s="249"/>
      <c r="F78" s="250"/>
      <c r="G78" s="908"/>
      <c r="H78" s="252"/>
      <c r="I78" s="252"/>
      <c r="J78" s="252"/>
      <c r="K78" s="252"/>
      <c r="L78" s="252"/>
      <c r="M78" s="252"/>
      <c r="N78" s="908"/>
      <c r="O78" s="249"/>
      <c r="P78" s="908"/>
      <c r="Q78" s="253"/>
      <c r="R78" s="253"/>
      <c r="S78" s="253"/>
      <c r="T78" s="253"/>
      <c r="U78" s="973"/>
      <c r="V78" s="976"/>
      <c r="W78" s="954"/>
      <c r="X78" s="250"/>
      <c r="Y78" s="250"/>
      <c r="Z78" s="908"/>
      <c r="AA78" s="908"/>
      <c r="AB78" s="908"/>
      <c r="AC78" s="908"/>
      <c r="AD78" s="970"/>
      <c r="AE78" s="252"/>
      <c r="AF78" s="250"/>
      <c r="AG78" s="250"/>
      <c r="AH78" s="250"/>
      <c r="AI78" s="250"/>
      <c r="AJ78" s="250"/>
      <c r="AK78" s="908"/>
      <c r="AL78" s="970"/>
      <c r="AM78" s="954"/>
      <c r="AN78" s="250"/>
      <c r="AO78" s="250"/>
      <c r="AP78" s="908"/>
      <c r="AQ78" s="957"/>
      <c r="AR78" s="937"/>
      <c r="AS78" s="250"/>
      <c r="AT78" s="250"/>
      <c r="AU78" s="250"/>
      <c r="AV78" s="250"/>
      <c r="AW78" s="250"/>
      <c r="AX78" s="908"/>
      <c r="AY78" s="376"/>
      <c r="AZ78" s="951">
        <f>IF(B78="",0,SUMIF(Labor!$F$13:$F$351, Activity_Location_Listing!C78, Labor!$BX$13:$BX$351))</f>
        <v>0</v>
      </c>
      <c r="BA78" s="934">
        <f>IF(B78="",0,SUMIF(Equipment!$G$11:$G$150, Activity_Location_Listing!C78, Equipment!$BK$11:$BK$150))</f>
        <v>0</v>
      </c>
      <c r="BB78" s="934">
        <f>IF(B78="",0,SUMIF(Material!$J$10:$J$59, Activity_Location_Listing!C78, Material!$P$10:$P$59))</f>
        <v>0</v>
      </c>
      <c r="BC78" s="934">
        <f>IF(B78="",0,SUMIF(Contract!$N$10:$N$85, Activity_Location_Listing!C78, Contract!$O$10:$O$85))</f>
        <v>0</v>
      </c>
      <c r="BD78" s="934">
        <f>IF(B78="",0,SUMIF(Rented_Equipment!$N$10:$N$45, Activity_Location_Listing!C78, Rented_Equipment!$Q$10:$Q$45))</f>
        <v>0</v>
      </c>
      <c r="BE78" s="979">
        <f>IF(B78="",0,SUMIF(Purchased_Equipment!$Q$11:$Q$46,Activity_Location_Listing!C78,Purchased_Equipment!$R$11:$R$46))</f>
        <v>0</v>
      </c>
      <c r="BF78" s="934">
        <f>IF(B78="",0,SUMIF(Soft_Costs!$P$11:$P$46,Activity_Location_Listing!C78,Soft_Costs!$Q$11:$Q$46))</f>
        <v>0</v>
      </c>
      <c r="BG78" s="934">
        <f>IF(B78="",0,SUMIF(Mutual_Aid!$F$10:$F$19, Activity_Location_Listing!C78, Mutual_Aid!$J$10:$J$19)+SUMIF(Mutual_Aid!$F$23:$F$32, Activity_Location_Listing!C78, Mutual_Aid!$J$23:$J$32)+SUMIF(Mutual_Aid!$F$36:$F$55, Activity_Location_Listing!C78, Mutual_Aid!$J$36:$J$55))</f>
        <v>0</v>
      </c>
      <c r="BH78" s="934">
        <f>IF(B78="",0,SUMIF(Insurance_Reductions!$P$10:$P$45,Activity_Location_Listing!C78,Insurance_Reductions!$Q$10:$Q$45))</f>
        <v>0</v>
      </c>
      <c r="BI78" s="967">
        <f>IF(B78="",0,AQ78)</f>
        <v>0</v>
      </c>
      <c r="BJ78" s="928">
        <f t="shared" ref="BJ78" si="6">SUM(AZ78:BG87)-BH78-BI78</f>
        <v>0</v>
      </c>
      <c r="BK78" s="929"/>
    </row>
    <row r="79" spans="2:63" x14ac:dyDescent="0.25">
      <c r="B79" s="903"/>
      <c r="C79" s="906"/>
      <c r="D79" s="370"/>
      <c r="E79" s="236"/>
      <c r="F79" s="236"/>
      <c r="G79" s="909"/>
      <c r="H79" s="238"/>
      <c r="I79" s="238"/>
      <c r="J79" s="238"/>
      <c r="K79" s="238"/>
      <c r="L79" s="238"/>
      <c r="M79" s="238"/>
      <c r="N79" s="909"/>
      <c r="O79" s="235"/>
      <c r="P79" s="909"/>
      <c r="Q79" s="237"/>
      <c r="R79" s="237"/>
      <c r="S79" s="237"/>
      <c r="T79" s="237"/>
      <c r="U79" s="974"/>
      <c r="V79" s="977"/>
      <c r="W79" s="955"/>
      <c r="X79" s="236"/>
      <c r="Y79" s="236"/>
      <c r="Z79" s="909"/>
      <c r="AA79" s="909"/>
      <c r="AB79" s="909"/>
      <c r="AC79" s="909"/>
      <c r="AD79" s="971"/>
      <c r="AE79" s="238"/>
      <c r="AF79" s="236"/>
      <c r="AG79" s="236"/>
      <c r="AH79" s="236"/>
      <c r="AI79" s="236"/>
      <c r="AJ79" s="236"/>
      <c r="AK79" s="909"/>
      <c r="AL79" s="971"/>
      <c r="AM79" s="955"/>
      <c r="AN79" s="236"/>
      <c r="AO79" s="236"/>
      <c r="AP79" s="909"/>
      <c r="AQ79" s="958"/>
      <c r="AR79" s="938"/>
      <c r="AS79" s="236"/>
      <c r="AT79" s="236"/>
      <c r="AU79" s="236"/>
      <c r="AV79" s="236"/>
      <c r="AW79" s="236"/>
      <c r="AX79" s="909"/>
      <c r="AY79" s="377"/>
      <c r="AZ79" s="952"/>
      <c r="BA79" s="935"/>
      <c r="BB79" s="935"/>
      <c r="BC79" s="935"/>
      <c r="BD79" s="935"/>
      <c r="BE79" s="980"/>
      <c r="BF79" s="935"/>
      <c r="BG79" s="935"/>
      <c r="BH79" s="935"/>
      <c r="BI79" s="968"/>
      <c r="BJ79" s="930"/>
      <c r="BK79" s="931"/>
    </row>
    <row r="80" spans="2:63" x14ac:dyDescent="0.25">
      <c r="B80" s="903"/>
      <c r="C80" s="906"/>
      <c r="D80" s="370"/>
      <c r="E80" s="236"/>
      <c r="F80" s="236"/>
      <c r="G80" s="909"/>
      <c r="H80" s="238"/>
      <c r="I80" s="238"/>
      <c r="J80" s="238"/>
      <c r="K80" s="238"/>
      <c r="L80" s="238"/>
      <c r="M80" s="238"/>
      <c r="N80" s="909"/>
      <c r="O80" s="235"/>
      <c r="P80" s="909"/>
      <c r="Q80" s="237"/>
      <c r="R80" s="237"/>
      <c r="S80" s="237"/>
      <c r="T80" s="237"/>
      <c r="U80" s="974"/>
      <c r="V80" s="977"/>
      <c r="W80" s="955"/>
      <c r="X80" s="236"/>
      <c r="Y80" s="236"/>
      <c r="Z80" s="909"/>
      <c r="AA80" s="909"/>
      <c r="AB80" s="909"/>
      <c r="AC80" s="909"/>
      <c r="AD80" s="971"/>
      <c r="AE80" s="238"/>
      <c r="AF80" s="236"/>
      <c r="AG80" s="236"/>
      <c r="AH80" s="236"/>
      <c r="AI80" s="236"/>
      <c r="AJ80" s="236"/>
      <c r="AK80" s="909"/>
      <c r="AL80" s="971"/>
      <c r="AM80" s="955"/>
      <c r="AN80" s="236"/>
      <c r="AO80" s="236"/>
      <c r="AP80" s="909"/>
      <c r="AQ80" s="958"/>
      <c r="AR80" s="938"/>
      <c r="AS80" s="236"/>
      <c r="AT80" s="236"/>
      <c r="AU80" s="236"/>
      <c r="AV80" s="236"/>
      <c r="AW80" s="236"/>
      <c r="AX80" s="909"/>
      <c r="AY80" s="377"/>
      <c r="AZ80" s="952"/>
      <c r="BA80" s="935"/>
      <c r="BB80" s="935"/>
      <c r="BC80" s="935"/>
      <c r="BD80" s="935"/>
      <c r="BE80" s="980"/>
      <c r="BF80" s="935"/>
      <c r="BG80" s="935"/>
      <c r="BH80" s="935"/>
      <c r="BI80" s="968"/>
      <c r="BJ80" s="930"/>
      <c r="BK80" s="931"/>
    </row>
    <row r="81" spans="2:63" x14ac:dyDescent="0.25">
      <c r="B81" s="903"/>
      <c r="C81" s="906"/>
      <c r="D81" s="370"/>
      <c r="E81" s="236"/>
      <c r="F81" s="236"/>
      <c r="G81" s="909"/>
      <c r="H81" s="238"/>
      <c r="I81" s="238"/>
      <c r="J81" s="238"/>
      <c r="K81" s="238"/>
      <c r="L81" s="238"/>
      <c r="M81" s="238"/>
      <c r="N81" s="909"/>
      <c r="O81" s="235"/>
      <c r="P81" s="909"/>
      <c r="Q81" s="237"/>
      <c r="R81" s="237"/>
      <c r="S81" s="237"/>
      <c r="T81" s="237"/>
      <c r="U81" s="974"/>
      <c r="V81" s="977"/>
      <c r="W81" s="955"/>
      <c r="X81" s="236"/>
      <c r="Y81" s="236"/>
      <c r="Z81" s="909"/>
      <c r="AA81" s="909"/>
      <c r="AB81" s="909"/>
      <c r="AC81" s="909"/>
      <c r="AD81" s="971"/>
      <c r="AE81" s="238"/>
      <c r="AF81" s="236"/>
      <c r="AG81" s="236"/>
      <c r="AH81" s="236"/>
      <c r="AI81" s="236"/>
      <c r="AJ81" s="236"/>
      <c r="AK81" s="909"/>
      <c r="AL81" s="971"/>
      <c r="AM81" s="955"/>
      <c r="AN81" s="236"/>
      <c r="AO81" s="236"/>
      <c r="AP81" s="909"/>
      <c r="AQ81" s="958"/>
      <c r="AR81" s="938"/>
      <c r="AS81" s="236"/>
      <c r="AT81" s="236"/>
      <c r="AU81" s="236"/>
      <c r="AV81" s="236"/>
      <c r="AW81" s="236"/>
      <c r="AX81" s="909"/>
      <c r="AY81" s="377"/>
      <c r="AZ81" s="952"/>
      <c r="BA81" s="935"/>
      <c r="BB81" s="935"/>
      <c r="BC81" s="935"/>
      <c r="BD81" s="935"/>
      <c r="BE81" s="980"/>
      <c r="BF81" s="935"/>
      <c r="BG81" s="935"/>
      <c r="BH81" s="935"/>
      <c r="BI81" s="968"/>
      <c r="BJ81" s="930"/>
      <c r="BK81" s="931"/>
    </row>
    <row r="82" spans="2:63" x14ac:dyDescent="0.25">
      <c r="B82" s="903"/>
      <c r="C82" s="906"/>
      <c r="D82" s="370"/>
      <c r="E82" s="236"/>
      <c r="F82" s="236"/>
      <c r="G82" s="909"/>
      <c r="H82" s="238"/>
      <c r="I82" s="238"/>
      <c r="J82" s="238"/>
      <c r="K82" s="238"/>
      <c r="L82" s="238"/>
      <c r="M82" s="238"/>
      <c r="N82" s="909"/>
      <c r="O82" s="235"/>
      <c r="P82" s="909"/>
      <c r="Q82" s="237"/>
      <c r="R82" s="237"/>
      <c r="S82" s="237"/>
      <c r="T82" s="237"/>
      <c r="U82" s="974"/>
      <c r="V82" s="977"/>
      <c r="W82" s="955"/>
      <c r="X82" s="236"/>
      <c r="Y82" s="236"/>
      <c r="Z82" s="909"/>
      <c r="AA82" s="909"/>
      <c r="AB82" s="909"/>
      <c r="AC82" s="909"/>
      <c r="AD82" s="971"/>
      <c r="AE82" s="238"/>
      <c r="AF82" s="236"/>
      <c r="AG82" s="236"/>
      <c r="AH82" s="236"/>
      <c r="AI82" s="236"/>
      <c r="AJ82" s="236"/>
      <c r="AK82" s="909"/>
      <c r="AL82" s="971"/>
      <c r="AM82" s="955"/>
      <c r="AN82" s="236"/>
      <c r="AO82" s="236"/>
      <c r="AP82" s="909"/>
      <c r="AQ82" s="958"/>
      <c r="AR82" s="938"/>
      <c r="AS82" s="236"/>
      <c r="AT82" s="236"/>
      <c r="AU82" s="236"/>
      <c r="AV82" s="236"/>
      <c r="AW82" s="236"/>
      <c r="AX82" s="909"/>
      <c r="AY82" s="377"/>
      <c r="AZ82" s="952"/>
      <c r="BA82" s="935"/>
      <c r="BB82" s="935"/>
      <c r="BC82" s="935"/>
      <c r="BD82" s="935"/>
      <c r="BE82" s="980"/>
      <c r="BF82" s="935"/>
      <c r="BG82" s="935"/>
      <c r="BH82" s="935"/>
      <c r="BI82" s="968"/>
      <c r="BJ82" s="930"/>
      <c r="BK82" s="931"/>
    </row>
    <row r="83" spans="2:63" x14ac:dyDescent="0.25">
      <c r="B83" s="903"/>
      <c r="C83" s="906"/>
      <c r="D83" s="370"/>
      <c r="E83" s="236"/>
      <c r="F83" s="236"/>
      <c r="G83" s="909"/>
      <c r="H83" s="238"/>
      <c r="I83" s="238"/>
      <c r="J83" s="238"/>
      <c r="K83" s="238"/>
      <c r="L83" s="238"/>
      <c r="M83" s="238"/>
      <c r="N83" s="909"/>
      <c r="O83" s="235"/>
      <c r="P83" s="909"/>
      <c r="Q83" s="237"/>
      <c r="R83" s="237"/>
      <c r="S83" s="237"/>
      <c r="T83" s="237"/>
      <c r="U83" s="974"/>
      <c r="V83" s="977"/>
      <c r="W83" s="955"/>
      <c r="X83" s="236"/>
      <c r="Y83" s="236"/>
      <c r="Z83" s="909"/>
      <c r="AA83" s="909"/>
      <c r="AB83" s="909"/>
      <c r="AC83" s="909"/>
      <c r="AD83" s="971"/>
      <c r="AE83" s="238"/>
      <c r="AF83" s="236"/>
      <c r="AG83" s="236"/>
      <c r="AH83" s="236"/>
      <c r="AI83" s="236"/>
      <c r="AJ83" s="236"/>
      <c r="AK83" s="909"/>
      <c r="AL83" s="971"/>
      <c r="AM83" s="955"/>
      <c r="AN83" s="236"/>
      <c r="AO83" s="236"/>
      <c r="AP83" s="909"/>
      <c r="AQ83" s="958"/>
      <c r="AR83" s="938"/>
      <c r="AS83" s="236"/>
      <c r="AT83" s="236"/>
      <c r="AU83" s="236"/>
      <c r="AV83" s="236"/>
      <c r="AW83" s="236"/>
      <c r="AX83" s="909"/>
      <c r="AY83" s="377"/>
      <c r="AZ83" s="952"/>
      <c r="BA83" s="935"/>
      <c r="BB83" s="935"/>
      <c r="BC83" s="935"/>
      <c r="BD83" s="935"/>
      <c r="BE83" s="980"/>
      <c r="BF83" s="935"/>
      <c r="BG83" s="935"/>
      <c r="BH83" s="935"/>
      <c r="BI83" s="968"/>
      <c r="BJ83" s="930"/>
      <c r="BK83" s="931"/>
    </row>
    <row r="84" spans="2:63" x14ac:dyDescent="0.25">
      <c r="B84" s="903"/>
      <c r="C84" s="906"/>
      <c r="D84" s="370"/>
      <c r="E84" s="236"/>
      <c r="F84" s="236"/>
      <c r="G84" s="909"/>
      <c r="H84" s="238"/>
      <c r="I84" s="238"/>
      <c r="J84" s="238"/>
      <c r="K84" s="238"/>
      <c r="L84" s="238"/>
      <c r="M84" s="238"/>
      <c r="N84" s="909"/>
      <c r="O84" s="235"/>
      <c r="P84" s="909"/>
      <c r="Q84" s="237"/>
      <c r="R84" s="237"/>
      <c r="S84" s="237"/>
      <c r="T84" s="237"/>
      <c r="U84" s="974"/>
      <c r="V84" s="977"/>
      <c r="W84" s="955"/>
      <c r="X84" s="236"/>
      <c r="Y84" s="236"/>
      <c r="Z84" s="909"/>
      <c r="AA84" s="909"/>
      <c r="AB84" s="909"/>
      <c r="AC84" s="909"/>
      <c r="AD84" s="971"/>
      <c r="AE84" s="238"/>
      <c r="AF84" s="236"/>
      <c r="AG84" s="236"/>
      <c r="AH84" s="236"/>
      <c r="AI84" s="236"/>
      <c r="AJ84" s="236"/>
      <c r="AK84" s="909"/>
      <c r="AL84" s="971"/>
      <c r="AM84" s="955"/>
      <c r="AN84" s="236"/>
      <c r="AO84" s="236"/>
      <c r="AP84" s="909"/>
      <c r="AQ84" s="958"/>
      <c r="AR84" s="938"/>
      <c r="AS84" s="236"/>
      <c r="AT84" s="236"/>
      <c r="AU84" s="236"/>
      <c r="AV84" s="236"/>
      <c r="AW84" s="236"/>
      <c r="AX84" s="909"/>
      <c r="AY84" s="377"/>
      <c r="AZ84" s="952"/>
      <c r="BA84" s="935"/>
      <c r="BB84" s="935"/>
      <c r="BC84" s="935"/>
      <c r="BD84" s="935"/>
      <c r="BE84" s="980"/>
      <c r="BF84" s="935"/>
      <c r="BG84" s="935"/>
      <c r="BH84" s="935"/>
      <c r="BI84" s="968"/>
      <c r="BJ84" s="930"/>
      <c r="BK84" s="931"/>
    </row>
    <row r="85" spans="2:63" x14ac:dyDescent="0.25">
      <c r="B85" s="903"/>
      <c r="C85" s="906"/>
      <c r="D85" s="370"/>
      <c r="E85" s="236"/>
      <c r="F85" s="236"/>
      <c r="G85" s="909"/>
      <c r="H85" s="238"/>
      <c r="I85" s="238"/>
      <c r="J85" s="238"/>
      <c r="K85" s="238"/>
      <c r="L85" s="238"/>
      <c r="M85" s="238"/>
      <c r="N85" s="909"/>
      <c r="O85" s="235"/>
      <c r="P85" s="909"/>
      <c r="Q85" s="237"/>
      <c r="R85" s="237"/>
      <c r="S85" s="237"/>
      <c r="T85" s="237"/>
      <c r="U85" s="974"/>
      <c r="V85" s="977"/>
      <c r="W85" s="955"/>
      <c r="X85" s="236"/>
      <c r="Y85" s="236"/>
      <c r="Z85" s="909"/>
      <c r="AA85" s="909"/>
      <c r="AB85" s="909"/>
      <c r="AC85" s="909"/>
      <c r="AD85" s="971"/>
      <c r="AE85" s="238"/>
      <c r="AF85" s="236"/>
      <c r="AG85" s="236"/>
      <c r="AH85" s="236"/>
      <c r="AI85" s="236"/>
      <c r="AJ85" s="236"/>
      <c r="AK85" s="909"/>
      <c r="AL85" s="971"/>
      <c r="AM85" s="955"/>
      <c r="AN85" s="236"/>
      <c r="AO85" s="236"/>
      <c r="AP85" s="909"/>
      <c r="AQ85" s="958"/>
      <c r="AR85" s="938"/>
      <c r="AS85" s="236"/>
      <c r="AT85" s="236"/>
      <c r="AU85" s="236"/>
      <c r="AV85" s="236"/>
      <c r="AW85" s="236"/>
      <c r="AX85" s="909"/>
      <c r="AY85" s="377"/>
      <c r="AZ85" s="952"/>
      <c r="BA85" s="935"/>
      <c r="BB85" s="935"/>
      <c r="BC85" s="935"/>
      <c r="BD85" s="935"/>
      <c r="BE85" s="980"/>
      <c r="BF85" s="935"/>
      <c r="BG85" s="935"/>
      <c r="BH85" s="935"/>
      <c r="BI85" s="968"/>
      <c r="BJ85" s="930"/>
      <c r="BK85" s="931"/>
    </row>
    <row r="86" spans="2:63" x14ac:dyDescent="0.25">
      <c r="B86" s="903"/>
      <c r="C86" s="906"/>
      <c r="D86" s="370"/>
      <c r="E86" s="236"/>
      <c r="F86" s="236"/>
      <c r="G86" s="909"/>
      <c r="H86" s="238"/>
      <c r="I86" s="238"/>
      <c r="J86" s="238"/>
      <c r="K86" s="238"/>
      <c r="L86" s="238"/>
      <c r="M86" s="238"/>
      <c r="N86" s="909"/>
      <c r="O86" s="235"/>
      <c r="P86" s="909"/>
      <c r="Q86" s="237"/>
      <c r="R86" s="237"/>
      <c r="S86" s="237"/>
      <c r="T86" s="237"/>
      <c r="U86" s="974"/>
      <c r="V86" s="977"/>
      <c r="W86" s="955"/>
      <c r="X86" s="236"/>
      <c r="Y86" s="236"/>
      <c r="Z86" s="909"/>
      <c r="AA86" s="909"/>
      <c r="AB86" s="909"/>
      <c r="AC86" s="909"/>
      <c r="AD86" s="971"/>
      <c r="AE86" s="238"/>
      <c r="AF86" s="236"/>
      <c r="AG86" s="236"/>
      <c r="AH86" s="236"/>
      <c r="AI86" s="236"/>
      <c r="AJ86" s="236"/>
      <c r="AK86" s="909"/>
      <c r="AL86" s="971"/>
      <c r="AM86" s="955"/>
      <c r="AN86" s="236"/>
      <c r="AO86" s="236"/>
      <c r="AP86" s="909"/>
      <c r="AQ86" s="958"/>
      <c r="AR86" s="938"/>
      <c r="AS86" s="236"/>
      <c r="AT86" s="236"/>
      <c r="AU86" s="236"/>
      <c r="AV86" s="236"/>
      <c r="AW86" s="236"/>
      <c r="AX86" s="909"/>
      <c r="AY86" s="377"/>
      <c r="AZ86" s="952"/>
      <c r="BA86" s="935"/>
      <c r="BB86" s="935"/>
      <c r="BC86" s="935"/>
      <c r="BD86" s="935"/>
      <c r="BE86" s="980"/>
      <c r="BF86" s="935"/>
      <c r="BG86" s="935"/>
      <c r="BH86" s="935"/>
      <c r="BI86" s="968"/>
      <c r="BJ86" s="930"/>
      <c r="BK86" s="931"/>
    </row>
    <row r="87" spans="2:63" ht="13.8" thickBot="1" x14ac:dyDescent="0.3">
      <c r="B87" s="904"/>
      <c r="C87" s="907"/>
      <c r="D87" s="371"/>
      <c r="E87" s="372"/>
      <c r="F87" s="372"/>
      <c r="G87" s="910"/>
      <c r="H87" s="373"/>
      <c r="I87" s="373"/>
      <c r="J87" s="373"/>
      <c r="K87" s="373"/>
      <c r="L87" s="373"/>
      <c r="M87" s="373"/>
      <c r="N87" s="910"/>
      <c r="O87" s="374"/>
      <c r="P87" s="910"/>
      <c r="Q87" s="375"/>
      <c r="R87" s="375"/>
      <c r="S87" s="375"/>
      <c r="T87" s="375"/>
      <c r="U87" s="975"/>
      <c r="V87" s="978"/>
      <c r="W87" s="956"/>
      <c r="X87" s="372"/>
      <c r="Y87" s="372"/>
      <c r="Z87" s="910"/>
      <c r="AA87" s="910"/>
      <c r="AB87" s="910"/>
      <c r="AC87" s="910"/>
      <c r="AD87" s="972"/>
      <c r="AE87" s="373"/>
      <c r="AF87" s="372"/>
      <c r="AG87" s="372"/>
      <c r="AH87" s="372"/>
      <c r="AI87" s="372"/>
      <c r="AJ87" s="372"/>
      <c r="AK87" s="910"/>
      <c r="AL87" s="972"/>
      <c r="AM87" s="956"/>
      <c r="AN87" s="372"/>
      <c r="AO87" s="372"/>
      <c r="AP87" s="910"/>
      <c r="AQ87" s="959"/>
      <c r="AR87" s="939"/>
      <c r="AS87" s="372"/>
      <c r="AT87" s="372"/>
      <c r="AU87" s="372"/>
      <c r="AV87" s="372"/>
      <c r="AW87" s="372"/>
      <c r="AX87" s="910"/>
      <c r="AY87" s="378"/>
      <c r="AZ87" s="953"/>
      <c r="BA87" s="936"/>
      <c r="BB87" s="936"/>
      <c r="BC87" s="936"/>
      <c r="BD87" s="936"/>
      <c r="BE87" s="981"/>
      <c r="BF87" s="936"/>
      <c r="BG87" s="936"/>
      <c r="BH87" s="936"/>
      <c r="BI87" s="969"/>
      <c r="BJ87" s="932"/>
      <c r="BK87" s="933"/>
    </row>
    <row r="88" spans="2:63" ht="13.8" thickTop="1" x14ac:dyDescent="0.25">
      <c r="B88" s="902" t="str">
        <f>IF(Summary!L14="","",Summary!L14)</f>
        <v/>
      </c>
      <c r="C88" s="905" t="str">
        <f>IF(B88="","",VLOOKUP(B88,Summary!$L$6:$M$106,2,FALSE))</f>
        <v/>
      </c>
      <c r="D88" s="369"/>
      <c r="E88" s="249"/>
      <c r="F88" s="250"/>
      <c r="G88" s="908"/>
      <c r="H88" s="252"/>
      <c r="I88" s="252"/>
      <c r="J88" s="252"/>
      <c r="K88" s="252"/>
      <c r="L88" s="252"/>
      <c r="M88" s="252"/>
      <c r="N88" s="908"/>
      <c r="O88" s="249"/>
      <c r="P88" s="908"/>
      <c r="Q88" s="253"/>
      <c r="R88" s="253"/>
      <c r="S88" s="253"/>
      <c r="T88" s="253"/>
      <c r="U88" s="973"/>
      <c r="V88" s="976"/>
      <c r="W88" s="954"/>
      <c r="X88" s="250"/>
      <c r="Y88" s="250"/>
      <c r="Z88" s="908"/>
      <c r="AA88" s="908"/>
      <c r="AB88" s="908"/>
      <c r="AC88" s="908"/>
      <c r="AD88" s="970"/>
      <c r="AE88" s="252"/>
      <c r="AF88" s="250"/>
      <c r="AG88" s="250"/>
      <c r="AH88" s="250"/>
      <c r="AI88" s="250"/>
      <c r="AJ88" s="250"/>
      <c r="AK88" s="908"/>
      <c r="AL88" s="970"/>
      <c r="AM88" s="954"/>
      <c r="AN88" s="250"/>
      <c r="AO88" s="250"/>
      <c r="AP88" s="908"/>
      <c r="AQ88" s="957"/>
      <c r="AR88" s="937"/>
      <c r="AS88" s="250"/>
      <c r="AT88" s="250"/>
      <c r="AU88" s="250"/>
      <c r="AV88" s="250"/>
      <c r="AW88" s="250"/>
      <c r="AX88" s="908"/>
      <c r="AY88" s="376"/>
      <c r="AZ88" s="951">
        <f>IF(B88="",0,SUMIF(Labor!$F$13:$F$351, Activity_Location_Listing!C88, Labor!$BX$13:$BX$351))</f>
        <v>0</v>
      </c>
      <c r="BA88" s="934">
        <f>IF(B88="",0,SUMIF(Equipment!$G$11:$G$150, Activity_Location_Listing!C88, Equipment!$BK$11:$BK$150))</f>
        <v>0</v>
      </c>
      <c r="BB88" s="934">
        <f>IF(B88="",0,SUMIF(Material!$J$10:$J$59, Activity_Location_Listing!C88, Material!$P$10:$P$59))</f>
        <v>0</v>
      </c>
      <c r="BC88" s="934">
        <f>IF(B88="",0,SUMIF(Contract!$N$10:$N$85, Activity_Location_Listing!C88, Contract!$O$10:$O$85))</f>
        <v>0</v>
      </c>
      <c r="BD88" s="934">
        <f>IF(B88="",0,SUMIF(Rented_Equipment!$N$10:$N$45, Activity_Location_Listing!C88, Rented_Equipment!$Q$10:$Q$45))</f>
        <v>0</v>
      </c>
      <c r="BE88" s="979">
        <f>IF(B88="",0,SUMIF(Purchased_Equipment!$Q$11:$Q$46,Activity_Location_Listing!C88,Purchased_Equipment!$R$11:$R$46))</f>
        <v>0</v>
      </c>
      <c r="BF88" s="934">
        <f>IF(B88="",0,SUMIF(Soft_Costs!$P$11:$P$46,Activity_Location_Listing!C88,Soft_Costs!$Q$11:$Q$46))</f>
        <v>0</v>
      </c>
      <c r="BG88" s="934">
        <f>IF(B88="",0,SUMIF(Mutual_Aid!$F$10:$F$19, Activity_Location_Listing!C88, Mutual_Aid!$J$10:$J$19)+SUMIF(Mutual_Aid!$F$23:$F$32, Activity_Location_Listing!C88, Mutual_Aid!$J$23:$J$32)+SUMIF(Mutual_Aid!$F$36:$F$55, Activity_Location_Listing!C88, Mutual_Aid!$J$36:$J$55))</f>
        <v>0</v>
      </c>
      <c r="BH88" s="934">
        <f>IF(B88="",0,SUMIF(Insurance_Reductions!$P$10:$P$45,Activity_Location_Listing!C88,Insurance_Reductions!$Q$10:$Q$45))</f>
        <v>0</v>
      </c>
      <c r="BI88" s="967">
        <f>IF(B88="",0,AQ88)</f>
        <v>0</v>
      </c>
      <c r="BJ88" s="928">
        <f t="shared" ref="BJ88" si="7">SUM(AZ88:BG97)-BH88-BI88</f>
        <v>0</v>
      </c>
      <c r="BK88" s="929"/>
    </row>
    <row r="89" spans="2:63" x14ac:dyDescent="0.25">
      <c r="B89" s="903"/>
      <c r="C89" s="906"/>
      <c r="D89" s="370"/>
      <c r="E89" s="236"/>
      <c r="F89" s="236"/>
      <c r="G89" s="909"/>
      <c r="H89" s="238"/>
      <c r="I89" s="238"/>
      <c r="J89" s="238"/>
      <c r="K89" s="238"/>
      <c r="L89" s="238"/>
      <c r="M89" s="238"/>
      <c r="N89" s="909"/>
      <c r="O89" s="235"/>
      <c r="P89" s="909"/>
      <c r="Q89" s="237"/>
      <c r="R89" s="237"/>
      <c r="S89" s="237"/>
      <c r="T89" s="237"/>
      <c r="U89" s="974"/>
      <c r="V89" s="977"/>
      <c r="W89" s="955"/>
      <c r="X89" s="236"/>
      <c r="Y89" s="236"/>
      <c r="Z89" s="909"/>
      <c r="AA89" s="909"/>
      <c r="AB89" s="909"/>
      <c r="AC89" s="909"/>
      <c r="AD89" s="971"/>
      <c r="AE89" s="238"/>
      <c r="AF89" s="236"/>
      <c r="AG89" s="236"/>
      <c r="AH89" s="236"/>
      <c r="AI89" s="236"/>
      <c r="AJ89" s="236"/>
      <c r="AK89" s="909"/>
      <c r="AL89" s="971"/>
      <c r="AM89" s="955"/>
      <c r="AN89" s="236"/>
      <c r="AO89" s="236"/>
      <c r="AP89" s="909"/>
      <c r="AQ89" s="958"/>
      <c r="AR89" s="938"/>
      <c r="AS89" s="236"/>
      <c r="AT89" s="236"/>
      <c r="AU89" s="236"/>
      <c r="AV89" s="236"/>
      <c r="AW89" s="236"/>
      <c r="AX89" s="909"/>
      <c r="AY89" s="377"/>
      <c r="AZ89" s="952"/>
      <c r="BA89" s="935"/>
      <c r="BB89" s="935"/>
      <c r="BC89" s="935"/>
      <c r="BD89" s="935"/>
      <c r="BE89" s="980"/>
      <c r="BF89" s="935"/>
      <c r="BG89" s="935"/>
      <c r="BH89" s="935"/>
      <c r="BI89" s="968"/>
      <c r="BJ89" s="930"/>
      <c r="BK89" s="931"/>
    </row>
    <row r="90" spans="2:63" x14ac:dyDescent="0.25">
      <c r="B90" s="903"/>
      <c r="C90" s="906"/>
      <c r="D90" s="370"/>
      <c r="E90" s="236"/>
      <c r="F90" s="236"/>
      <c r="G90" s="909"/>
      <c r="H90" s="238"/>
      <c r="I90" s="238"/>
      <c r="J90" s="238"/>
      <c r="K90" s="238"/>
      <c r="L90" s="238"/>
      <c r="M90" s="238"/>
      <c r="N90" s="909"/>
      <c r="O90" s="235"/>
      <c r="P90" s="909"/>
      <c r="Q90" s="237"/>
      <c r="R90" s="237"/>
      <c r="S90" s="237"/>
      <c r="T90" s="237"/>
      <c r="U90" s="974"/>
      <c r="V90" s="977"/>
      <c r="W90" s="955"/>
      <c r="X90" s="236"/>
      <c r="Y90" s="236"/>
      <c r="Z90" s="909"/>
      <c r="AA90" s="909"/>
      <c r="AB90" s="909"/>
      <c r="AC90" s="909"/>
      <c r="AD90" s="971"/>
      <c r="AE90" s="238"/>
      <c r="AF90" s="236"/>
      <c r="AG90" s="236"/>
      <c r="AH90" s="236"/>
      <c r="AI90" s="236"/>
      <c r="AJ90" s="236"/>
      <c r="AK90" s="909"/>
      <c r="AL90" s="971"/>
      <c r="AM90" s="955"/>
      <c r="AN90" s="236"/>
      <c r="AO90" s="236"/>
      <c r="AP90" s="909"/>
      <c r="AQ90" s="958"/>
      <c r="AR90" s="938"/>
      <c r="AS90" s="236"/>
      <c r="AT90" s="236"/>
      <c r="AU90" s="236"/>
      <c r="AV90" s="236"/>
      <c r="AW90" s="236"/>
      <c r="AX90" s="909"/>
      <c r="AY90" s="377"/>
      <c r="AZ90" s="952"/>
      <c r="BA90" s="935"/>
      <c r="BB90" s="935"/>
      <c r="BC90" s="935"/>
      <c r="BD90" s="935"/>
      <c r="BE90" s="980"/>
      <c r="BF90" s="935"/>
      <c r="BG90" s="935"/>
      <c r="BH90" s="935"/>
      <c r="BI90" s="968"/>
      <c r="BJ90" s="930"/>
      <c r="BK90" s="931"/>
    </row>
    <row r="91" spans="2:63" x14ac:dyDescent="0.25">
      <c r="B91" s="903"/>
      <c r="C91" s="906"/>
      <c r="D91" s="370"/>
      <c r="E91" s="236"/>
      <c r="F91" s="236"/>
      <c r="G91" s="909"/>
      <c r="H91" s="238"/>
      <c r="I91" s="238"/>
      <c r="J91" s="238"/>
      <c r="K91" s="238"/>
      <c r="L91" s="238"/>
      <c r="M91" s="238"/>
      <c r="N91" s="909"/>
      <c r="O91" s="235"/>
      <c r="P91" s="909"/>
      <c r="Q91" s="237"/>
      <c r="R91" s="237"/>
      <c r="S91" s="237"/>
      <c r="T91" s="237"/>
      <c r="U91" s="974"/>
      <c r="V91" s="977"/>
      <c r="W91" s="955"/>
      <c r="X91" s="236"/>
      <c r="Y91" s="236"/>
      <c r="Z91" s="909"/>
      <c r="AA91" s="909"/>
      <c r="AB91" s="909"/>
      <c r="AC91" s="909"/>
      <c r="AD91" s="971"/>
      <c r="AE91" s="238"/>
      <c r="AF91" s="236"/>
      <c r="AG91" s="236"/>
      <c r="AH91" s="236"/>
      <c r="AI91" s="236"/>
      <c r="AJ91" s="236"/>
      <c r="AK91" s="909"/>
      <c r="AL91" s="971"/>
      <c r="AM91" s="955"/>
      <c r="AN91" s="236"/>
      <c r="AO91" s="236"/>
      <c r="AP91" s="909"/>
      <c r="AQ91" s="958"/>
      <c r="AR91" s="938"/>
      <c r="AS91" s="236"/>
      <c r="AT91" s="236"/>
      <c r="AU91" s="236"/>
      <c r="AV91" s="236"/>
      <c r="AW91" s="236"/>
      <c r="AX91" s="909"/>
      <c r="AY91" s="377"/>
      <c r="AZ91" s="952"/>
      <c r="BA91" s="935"/>
      <c r="BB91" s="935"/>
      <c r="BC91" s="935"/>
      <c r="BD91" s="935"/>
      <c r="BE91" s="980"/>
      <c r="BF91" s="935"/>
      <c r="BG91" s="935"/>
      <c r="BH91" s="935"/>
      <c r="BI91" s="968"/>
      <c r="BJ91" s="930"/>
      <c r="BK91" s="931"/>
    </row>
    <row r="92" spans="2:63" x14ac:dyDescent="0.25">
      <c r="B92" s="903"/>
      <c r="C92" s="906"/>
      <c r="D92" s="370"/>
      <c r="E92" s="236"/>
      <c r="F92" s="236"/>
      <c r="G92" s="909"/>
      <c r="H92" s="238"/>
      <c r="I92" s="238"/>
      <c r="J92" s="238"/>
      <c r="K92" s="238"/>
      <c r="L92" s="238"/>
      <c r="M92" s="238"/>
      <c r="N92" s="909"/>
      <c r="O92" s="235"/>
      <c r="P92" s="909"/>
      <c r="Q92" s="237"/>
      <c r="R92" s="237"/>
      <c r="S92" s="237"/>
      <c r="T92" s="237"/>
      <c r="U92" s="974"/>
      <c r="V92" s="977"/>
      <c r="W92" s="955"/>
      <c r="X92" s="236"/>
      <c r="Y92" s="236"/>
      <c r="Z92" s="909"/>
      <c r="AA92" s="909"/>
      <c r="AB92" s="909"/>
      <c r="AC92" s="909"/>
      <c r="AD92" s="971"/>
      <c r="AE92" s="238"/>
      <c r="AF92" s="236"/>
      <c r="AG92" s="236"/>
      <c r="AH92" s="236"/>
      <c r="AI92" s="236"/>
      <c r="AJ92" s="236"/>
      <c r="AK92" s="909"/>
      <c r="AL92" s="971"/>
      <c r="AM92" s="955"/>
      <c r="AN92" s="236"/>
      <c r="AO92" s="236"/>
      <c r="AP92" s="909"/>
      <c r="AQ92" s="958"/>
      <c r="AR92" s="938"/>
      <c r="AS92" s="236"/>
      <c r="AT92" s="236"/>
      <c r="AU92" s="236"/>
      <c r="AV92" s="236"/>
      <c r="AW92" s="236"/>
      <c r="AX92" s="909"/>
      <c r="AY92" s="377"/>
      <c r="AZ92" s="952"/>
      <c r="BA92" s="935"/>
      <c r="BB92" s="935"/>
      <c r="BC92" s="935"/>
      <c r="BD92" s="935"/>
      <c r="BE92" s="980"/>
      <c r="BF92" s="935"/>
      <c r="BG92" s="935"/>
      <c r="BH92" s="935"/>
      <c r="BI92" s="968"/>
      <c r="BJ92" s="930"/>
      <c r="BK92" s="931"/>
    </row>
    <row r="93" spans="2:63" x14ac:dyDescent="0.25">
      <c r="B93" s="903"/>
      <c r="C93" s="906"/>
      <c r="D93" s="370"/>
      <c r="E93" s="236"/>
      <c r="F93" s="236"/>
      <c r="G93" s="909"/>
      <c r="H93" s="238"/>
      <c r="I93" s="238"/>
      <c r="J93" s="238"/>
      <c r="K93" s="238"/>
      <c r="L93" s="238"/>
      <c r="M93" s="238"/>
      <c r="N93" s="909"/>
      <c r="O93" s="235"/>
      <c r="P93" s="909"/>
      <c r="Q93" s="237"/>
      <c r="R93" s="237"/>
      <c r="S93" s="237"/>
      <c r="T93" s="237"/>
      <c r="U93" s="974"/>
      <c r="V93" s="977"/>
      <c r="W93" s="955"/>
      <c r="X93" s="236"/>
      <c r="Y93" s="236"/>
      <c r="Z93" s="909"/>
      <c r="AA93" s="909"/>
      <c r="AB93" s="909"/>
      <c r="AC93" s="909"/>
      <c r="AD93" s="971"/>
      <c r="AE93" s="238"/>
      <c r="AF93" s="236"/>
      <c r="AG93" s="236"/>
      <c r="AH93" s="236"/>
      <c r="AI93" s="236"/>
      <c r="AJ93" s="236"/>
      <c r="AK93" s="909"/>
      <c r="AL93" s="971"/>
      <c r="AM93" s="955"/>
      <c r="AN93" s="236"/>
      <c r="AO93" s="236"/>
      <c r="AP93" s="909"/>
      <c r="AQ93" s="958"/>
      <c r="AR93" s="938"/>
      <c r="AS93" s="236"/>
      <c r="AT93" s="236"/>
      <c r="AU93" s="236"/>
      <c r="AV93" s="236"/>
      <c r="AW93" s="236"/>
      <c r="AX93" s="909"/>
      <c r="AY93" s="377"/>
      <c r="AZ93" s="952"/>
      <c r="BA93" s="935"/>
      <c r="BB93" s="935"/>
      <c r="BC93" s="935"/>
      <c r="BD93" s="935"/>
      <c r="BE93" s="980"/>
      <c r="BF93" s="935"/>
      <c r="BG93" s="935"/>
      <c r="BH93" s="935"/>
      <c r="BI93" s="968"/>
      <c r="BJ93" s="930"/>
      <c r="BK93" s="931"/>
    </row>
    <row r="94" spans="2:63" x14ac:dyDescent="0.25">
      <c r="B94" s="903"/>
      <c r="C94" s="906"/>
      <c r="D94" s="370"/>
      <c r="E94" s="236"/>
      <c r="F94" s="236"/>
      <c r="G94" s="909"/>
      <c r="H94" s="238"/>
      <c r="I94" s="238"/>
      <c r="J94" s="238"/>
      <c r="K94" s="238"/>
      <c r="L94" s="238"/>
      <c r="M94" s="238"/>
      <c r="N94" s="909"/>
      <c r="O94" s="235"/>
      <c r="P94" s="909"/>
      <c r="Q94" s="237"/>
      <c r="R94" s="237"/>
      <c r="S94" s="237"/>
      <c r="T94" s="237"/>
      <c r="U94" s="974"/>
      <c r="V94" s="977"/>
      <c r="W94" s="955"/>
      <c r="X94" s="236"/>
      <c r="Y94" s="236"/>
      <c r="Z94" s="909"/>
      <c r="AA94" s="909"/>
      <c r="AB94" s="909"/>
      <c r="AC94" s="909"/>
      <c r="AD94" s="971"/>
      <c r="AE94" s="238"/>
      <c r="AF94" s="236"/>
      <c r="AG94" s="236"/>
      <c r="AH94" s="236"/>
      <c r="AI94" s="236"/>
      <c r="AJ94" s="236"/>
      <c r="AK94" s="909"/>
      <c r="AL94" s="971"/>
      <c r="AM94" s="955"/>
      <c r="AN94" s="236"/>
      <c r="AO94" s="236"/>
      <c r="AP94" s="909"/>
      <c r="AQ94" s="958"/>
      <c r="AR94" s="938"/>
      <c r="AS94" s="236"/>
      <c r="AT94" s="236"/>
      <c r="AU94" s="236"/>
      <c r="AV94" s="236"/>
      <c r="AW94" s="236"/>
      <c r="AX94" s="909"/>
      <c r="AY94" s="377"/>
      <c r="AZ94" s="952"/>
      <c r="BA94" s="935"/>
      <c r="BB94" s="935"/>
      <c r="BC94" s="935"/>
      <c r="BD94" s="935"/>
      <c r="BE94" s="980"/>
      <c r="BF94" s="935"/>
      <c r="BG94" s="935"/>
      <c r="BH94" s="935"/>
      <c r="BI94" s="968"/>
      <c r="BJ94" s="930"/>
      <c r="BK94" s="931"/>
    </row>
    <row r="95" spans="2:63" x14ac:dyDescent="0.25">
      <c r="B95" s="903"/>
      <c r="C95" s="906"/>
      <c r="D95" s="370"/>
      <c r="E95" s="236"/>
      <c r="F95" s="236"/>
      <c r="G95" s="909"/>
      <c r="H95" s="238"/>
      <c r="I95" s="238"/>
      <c r="J95" s="238"/>
      <c r="K95" s="238"/>
      <c r="L95" s="238"/>
      <c r="M95" s="238"/>
      <c r="N95" s="909"/>
      <c r="O95" s="235"/>
      <c r="P95" s="909"/>
      <c r="Q95" s="237"/>
      <c r="R95" s="237"/>
      <c r="S95" s="237"/>
      <c r="T95" s="237"/>
      <c r="U95" s="974"/>
      <c r="V95" s="977"/>
      <c r="W95" s="955"/>
      <c r="X95" s="236"/>
      <c r="Y95" s="236"/>
      <c r="Z95" s="909"/>
      <c r="AA95" s="909"/>
      <c r="AB95" s="909"/>
      <c r="AC95" s="909"/>
      <c r="AD95" s="971"/>
      <c r="AE95" s="238"/>
      <c r="AF95" s="236"/>
      <c r="AG95" s="236"/>
      <c r="AH95" s="236"/>
      <c r="AI95" s="236"/>
      <c r="AJ95" s="236"/>
      <c r="AK95" s="909"/>
      <c r="AL95" s="971"/>
      <c r="AM95" s="955"/>
      <c r="AN95" s="236"/>
      <c r="AO95" s="236"/>
      <c r="AP95" s="909"/>
      <c r="AQ95" s="958"/>
      <c r="AR95" s="938"/>
      <c r="AS95" s="236"/>
      <c r="AT95" s="236"/>
      <c r="AU95" s="236"/>
      <c r="AV95" s="236"/>
      <c r="AW95" s="236"/>
      <c r="AX95" s="909"/>
      <c r="AY95" s="377"/>
      <c r="AZ95" s="952"/>
      <c r="BA95" s="935"/>
      <c r="BB95" s="935"/>
      <c r="BC95" s="935"/>
      <c r="BD95" s="935"/>
      <c r="BE95" s="980"/>
      <c r="BF95" s="935"/>
      <c r="BG95" s="935"/>
      <c r="BH95" s="935"/>
      <c r="BI95" s="968"/>
      <c r="BJ95" s="930"/>
      <c r="BK95" s="931"/>
    </row>
    <row r="96" spans="2:63" x14ac:dyDescent="0.25">
      <c r="B96" s="903"/>
      <c r="C96" s="906"/>
      <c r="D96" s="370"/>
      <c r="E96" s="236"/>
      <c r="F96" s="236"/>
      <c r="G96" s="909"/>
      <c r="H96" s="238"/>
      <c r="I96" s="238"/>
      <c r="J96" s="238"/>
      <c r="K96" s="238"/>
      <c r="L96" s="238"/>
      <c r="M96" s="238"/>
      <c r="N96" s="909"/>
      <c r="O96" s="235"/>
      <c r="P96" s="909"/>
      <c r="Q96" s="237"/>
      <c r="R96" s="237"/>
      <c r="S96" s="237"/>
      <c r="T96" s="237"/>
      <c r="U96" s="974"/>
      <c r="V96" s="977"/>
      <c r="W96" s="955"/>
      <c r="X96" s="236"/>
      <c r="Y96" s="236"/>
      <c r="Z96" s="909"/>
      <c r="AA96" s="909"/>
      <c r="AB96" s="909"/>
      <c r="AC96" s="909"/>
      <c r="AD96" s="971"/>
      <c r="AE96" s="238"/>
      <c r="AF96" s="236"/>
      <c r="AG96" s="236"/>
      <c r="AH96" s="236"/>
      <c r="AI96" s="236"/>
      <c r="AJ96" s="236"/>
      <c r="AK96" s="909"/>
      <c r="AL96" s="971"/>
      <c r="AM96" s="955"/>
      <c r="AN96" s="236"/>
      <c r="AO96" s="236"/>
      <c r="AP96" s="909"/>
      <c r="AQ96" s="958"/>
      <c r="AR96" s="938"/>
      <c r="AS96" s="236"/>
      <c r="AT96" s="236"/>
      <c r="AU96" s="236"/>
      <c r="AV96" s="236"/>
      <c r="AW96" s="236"/>
      <c r="AX96" s="909"/>
      <c r="AY96" s="377"/>
      <c r="AZ96" s="952"/>
      <c r="BA96" s="935"/>
      <c r="BB96" s="935"/>
      <c r="BC96" s="935"/>
      <c r="BD96" s="935"/>
      <c r="BE96" s="980"/>
      <c r="BF96" s="935"/>
      <c r="BG96" s="935"/>
      <c r="BH96" s="935"/>
      <c r="BI96" s="968"/>
      <c r="BJ96" s="930"/>
      <c r="BK96" s="931"/>
    </row>
    <row r="97" spans="2:63" ht="13.8" thickBot="1" x14ac:dyDescent="0.3">
      <c r="B97" s="904"/>
      <c r="C97" s="907"/>
      <c r="D97" s="371"/>
      <c r="E97" s="372"/>
      <c r="F97" s="372"/>
      <c r="G97" s="910"/>
      <c r="H97" s="373"/>
      <c r="I97" s="373"/>
      <c r="J97" s="373"/>
      <c r="K97" s="373"/>
      <c r="L97" s="373"/>
      <c r="M97" s="373"/>
      <c r="N97" s="910"/>
      <c r="O97" s="374"/>
      <c r="P97" s="910"/>
      <c r="Q97" s="375"/>
      <c r="R97" s="375"/>
      <c r="S97" s="375"/>
      <c r="T97" s="375"/>
      <c r="U97" s="975"/>
      <c r="V97" s="978"/>
      <c r="W97" s="956"/>
      <c r="X97" s="372"/>
      <c r="Y97" s="372"/>
      <c r="Z97" s="910"/>
      <c r="AA97" s="910"/>
      <c r="AB97" s="910"/>
      <c r="AC97" s="910"/>
      <c r="AD97" s="972"/>
      <c r="AE97" s="373"/>
      <c r="AF97" s="372"/>
      <c r="AG97" s="372"/>
      <c r="AH97" s="372"/>
      <c r="AI97" s="372"/>
      <c r="AJ97" s="372"/>
      <c r="AK97" s="910"/>
      <c r="AL97" s="972"/>
      <c r="AM97" s="956"/>
      <c r="AN97" s="372"/>
      <c r="AO97" s="372"/>
      <c r="AP97" s="910"/>
      <c r="AQ97" s="959"/>
      <c r="AR97" s="939"/>
      <c r="AS97" s="372"/>
      <c r="AT97" s="372"/>
      <c r="AU97" s="372"/>
      <c r="AV97" s="372"/>
      <c r="AW97" s="372"/>
      <c r="AX97" s="910"/>
      <c r="AY97" s="378"/>
      <c r="AZ97" s="953"/>
      <c r="BA97" s="936"/>
      <c r="BB97" s="936"/>
      <c r="BC97" s="936"/>
      <c r="BD97" s="936"/>
      <c r="BE97" s="981"/>
      <c r="BF97" s="936"/>
      <c r="BG97" s="936"/>
      <c r="BH97" s="936"/>
      <c r="BI97" s="969"/>
      <c r="BJ97" s="932"/>
      <c r="BK97" s="933"/>
    </row>
    <row r="98" spans="2:63" ht="13.8" thickTop="1" x14ac:dyDescent="0.25">
      <c r="B98" s="902" t="str">
        <f>IF(Summary!L15="","",Summary!L15)</f>
        <v/>
      </c>
      <c r="C98" s="905" t="str">
        <f>IF(B98="","",VLOOKUP(B98,Summary!$L$6:$M$106,2,FALSE))</f>
        <v/>
      </c>
      <c r="D98" s="369"/>
      <c r="E98" s="249"/>
      <c r="F98" s="250"/>
      <c r="G98" s="908"/>
      <c r="H98" s="252"/>
      <c r="I98" s="252"/>
      <c r="J98" s="252"/>
      <c r="K98" s="252"/>
      <c r="L98" s="252"/>
      <c r="M98" s="252"/>
      <c r="N98" s="908"/>
      <c r="O98" s="249"/>
      <c r="P98" s="908"/>
      <c r="Q98" s="253"/>
      <c r="R98" s="253"/>
      <c r="S98" s="253"/>
      <c r="T98" s="253"/>
      <c r="U98" s="973"/>
      <c r="V98" s="976"/>
      <c r="W98" s="954"/>
      <c r="X98" s="250"/>
      <c r="Y98" s="250"/>
      <c r="Z98" s="908"/>
      <c r="AA98" s="908"/>
      <c r="AB98" s="908"/>
      <c r="AC98" s="908"/>
      <c r="AD98" s="970"/>
      <c r="AE98" s="252"/>
      <c r="AF98" s="250"/>
      <c r="AG98" s="250"/>
      <c r="AH98" s="250"/>
      <c r="AI98" s="250"/>
      <c r="AJ98" s="250"/>
      <c r="AK98" s="908"/>
      <c r="AL98" s="970"/>
      <c r="AM98" s="954"/>
      <c r="AN98" s="250"/>
      <c r="AO98" s="250"/>
      <c r="AP98" s="908"/>
      <c r="AQ98" s="957"/>
      <c r="AR98" s="937"/>
      <c r="AS98" s="250"/>
      <c r="AT98" s="250"/>
      <c r="AU98" s="250"/>
      <c r="AV98" s="250"/>
      <c r="AW98" s="250"/>
      <c r="AX98" s="908"/>
      <c r="AY98" s="376"/>
      <c r="AZ98" s="951">
        <f>IF(B98="",0,SUMIF(Labor!$F$13:$F$351, Activity_Location_Listing!C98, Labor!$BX$13:$BX$351))</f>
        <v>0</v>
      </c>
      <c r="BA98" s="934">
        <f>IF(B98="",0,SUMIF(Equipment!$G$11:$G$150, Activity_Location_Listing!C98, Equipment!$BK$11:$BK$150))</f>
        <v>0</v>
      </c>
      <c r="BB98" s="934">
        <f>IF(B98="",0,SUMIF(Material!$J$10:$J$59, Activity_Location_Listing!C98, Material!$P$10:$P$59))</f>
        <v>0</v>
      </c>
      <c r="BC98" s="934">
        <f>IF(B98="",0,SUMIF(Contract!$N$10:$N$85, Activity_Location_Listing!C98, Contract!$O$10:$O$85))</f>
        <v>0</v>
      </c>
      <c r="BD98" s="934">
        <f>IF(B98="",0,SUMIF(Rented_Equipment!$N$10:$N$45, Activity_Location_Listing!C98, Rented_Equipment!$Q$10:$Q$45))</f>
        <v>0</v>
      </c>
      <c r="BE98" s="979">
        <f>IF(B98="",0,SUMIF(Purchased_Equipment!$Q$11:$Q$46,Activity_Location_Listing!C98,Purchased_Equipment!$R$11:$R$46))</f>
        <v>0</v>
      </c>
      <c r="BF98" s="934">
        <f>IF(B98="",0,SUMIF(Soft_Costs!$P$11:$P$46,Activity_Location_Listing!C98,Soft_Costs!$Q$11:$Q$46))</f>
        <v>0</v>
      </c>
      <c r="BG98" s="934">
        <f>IF(B98="",0,SUMIF(Mutual_Aid!$F$10:$F$19, Activity_Location_Listing!C98, Mutual_Aid!$J$10:$J$19)+SUMIF(Mutual_Aid!$F$23:$F$32, Activity_Location_Listing!C98, Mutual_Aid!$J$23:$J$32)+SUMIF(Mutual_Aid!$F$36:$F$55, Activity_Location_Listing!C98, Mutual_Aid!$J$36:$J$55))</f>
        <v>0</v>
      </c>
      <c r="BH98" s="934">
        <f>IF(B98="",0,SUMIF(Insurance_Reductions!$P$10:$P$45,Activity_Location_Listing!C98,Insurance_Reductions!$Q$10:$Q$45))</f>
        <v>0</v>
      </c>
      <c r="BI98" s="967">
        <f>IF(B98="",0,AQ98)</f>
        <v>0</v>
      </c>
      <c r="BJ98" s="928">
        <f t="shared" ref="BJ98" si="8">SUM(AZ98:BG107)-BH98-BI98</f>
        <v>0</v>
      </c>
      <c r="BK98" s="929"/>
    </row>
    <row r="99" spans="2:63" x14ac:dyDescent="0.25">
      <c r="B99" s="903"/>
      <c r="C99" s="906"/>
      <c r="D99" s="370"/>
      <c r="E99" s="236"/>
      <c r="F99" s="236"/>
      <c r="G99" s="909"/>
      <c r="H99" s="238"/>
      <c r="I99" s="238"/>
      <c r="J99" s="238"/>
      <c r="K99" s="238"/>
      <c r="L99" s="238"/>
      <c r="M99" s="238"/>
      <c r="N99" s="909"/>
      <c r="O99" s="235"/>
      <c r="P99" s="909"/>
      <c r="Q99" s="237"/>
      <c r="R99" s="237"/>
      <c r="S99" s="237"/>
      <c r="T99" s="237"/>
      <c r="U99" s="974"/>
      <c r="V99" s="977"/>
      <c r="W99" s="955"/>
      <c r="X99" s="236"/>
      <c r="Y99" s="236"/>
      <c r="Z99" s="909"/>
      <c r="AA99" s="909"/>
      <c r="AB99" s="909"/>
      <c r="AC99" s="909"/>
      <c r="AD99" s="971"/>
      <c r="AE99" s="238"/>
      <c r="AF99" s="236"/>
      <c r="AG99" s="236"/>
      <c r="AH99" s="236"/>
      <c r="AI99" s="236"/>
      <c r="AJ99" s="236"/>
      <c r="AK99" s="909"/>
      <c r="AL99" s="971"/>
      <c r="AM99" s="955"/>
      <c r="AN99" s="236"/>
      <c r="AO99" s="236"/>
      <c r="AP99" s="909"/>
      <c r="AQ99" s="958"/>
      <c r="AR99" s="938"/>
      <c r="AS99" s="236"/>
      <c r="AT99" s="236"/>
      <c r="AU99" s="236"/>
      <c r="AV99" s="236"/>
      <c r="AW99" s="236"/>
      <c r="AX99" s="909"/>
      <c r="AY99" s="377"/>
      <c r="AZ99" s="952"/>
      <c r="BA99" s="935"/>
      <c r="BB99" s="935"/>
      <c r="BC99" s="935"/>
      <c r="BD99" s="935"/>
      <c r="BE99" s="980"/>
      <c r="BF99" s="935"/>
      <c r="BG99" s="935"/>
      <c r="BH99" s="935"/>
      <c r="BI99" s="968"/>
      <c r="BJ99" s="930"/>
      <c r="BK99" s="931"/>
    </row>
    <row r="100" spans="2:63" x14ac:dyDescent="0.25">
      <c r="B100" s="903"/>
      <c r="C100" s="906"/>
      <c r="D100" s="370"/>
      <c r="E100" s="236"/>
      <c r="F100" s="236"/>
      <c r="G100" s="909"/>
      <c r="H100" s="238"/>
      <c r="I100" s="238"/>
      <c r="J100" s="238"/>
      <c r="K100" s="238"/>
      <c r="L100" s="238"/>
      <c r="M100" s="238"/>
      <c r="N100" s="909"/>
      <c r="O100" s="235"/>
      <c r="P100" s="909"/>
      <c r="Q100" s="237"/>
      <c r="R100" s="237"/>
      <c r="S100" s="237"/>
      <c r="T100" s="237"/>
      <c r="U100" s="974"/>
      <c r="V100" s="977"/>
      <c r="W100" s="955"/>
      <c r="X100" s="236"/>
      <c r="Y100" s="236"/>
      <c r="Z100" s="909"/>
      <c r="AA100" s="909"/>
      <c r="AB100" s="909"/>
      <c r="AC100" s="909"/>
      <c r="AD100" s="971"/>
      <c r="AE100" s="238"/>
      <c r="AF100" s="236"/>
      <c r="AG100" s="236"/>
      <c r="AH100" s="236"/>
      <c r="AI100" s="236"/>
      <c r="AJ100" s="236"/>
      <c r="AK100" s="909"/>
      <c r="AL100" s="971"/>
      <c r="AM100" s="955"/>
      <c r="AN100" s="236"/>
      <c r="AO100" s="236"/>
      <c r="AP100" s="909"/>
      <c r="AQ100" s="958"/>
      <c r="AR100" s="938"/>
      <c r="AS100" s="236"/>
      <c r="AT100" s="236"/>
      <c r="AU100" s="236"/>
      <c r="AV100" s="236"/>
      <c r="AW100" s="236"/>
      <c r="AX100" s="909"/>
      <c r="AY100" s="377"/>
      <c r="AZ100" s="952"/>
      <c r="BA100" s="935"/>
      <c r="BB100" s="935"/>
      <c r="BC100" s="935"/>
      <c r="BD100" s="935"/>
      <c r="BE100" s="980"/>
      <c r="BF100" s="935"/>
      <c r="BG100" s="935"/>
      <c r="BH100" s="935"/>
      <c r="BI100" s="968"/>
      <c r="BJ100" s="930"/>
      <c r="BK100" s="931"/>
    </row>
    <row r="101" spans="2:63" x14ac:dyDescent="0.25">
      <c r="B101" s="903"/>
      <c r="C101" s="906"/>
      <c r="D101" s="370"/>
      <c r="E101" s="236"/>
      <c r="F101" s="236"/>
      <c r="G101" s="909"/>
      <c r="H101" s="238"/>
      <c r="I101" s="238"/>
      <c r="J101" s="238"/>
      <c r="K101" s="238"/>
      <c r="L101" s="238"/>
      <c r="M101" s="238"/>
      <c r="N101" s="909"/>
      <c r="O101" s="235"/>
      <c r="P101" s="909"/>
      <c r="Q101" s="237"/>
      <c r="R101" s="237"/>
      <c r="S101" s="237"/>
      <c r="T101" s="237"/>
      <c r="U101" s="974"/>
      <c r="V101" s="977"/>
      <c r="W101" s="955"/>
      <c r="X101" s="236"/>
      <c r="Y101" s="236"/>
      <c r="Z101" s="909"/>
      <c r="AA101" s="909"/>
      <c r="AB101" s="909"/>
      <c r="AC101" s="909"/>
      <c r="AD101" s="971"/>
      <c r="AE101" s="238"/>
      <c r="AF101" s="236"/>
      <c r="AG101" s="236"/>
      <c r="AH101" s="236"/>
      <c r="AI101" s="236"/>
      <c r="AJ101" s="236"/>
      <c r="AK101" s="909"/>
      <c r="AL101" s="971"/>
      <c r="AM101" s="955"/>
      <c r="AN101" s="236"/>
      <c r="AO101" s="236"/>
      <c r="AP101" s="909"/>
      <c r="AQ101" s="958"/>
      <c r="AR101" s="938"/>
      <c r="AS101" s="236"/>
      <c r="AT101" s="236"/>
      <c r="AU101" s="236"/>
      <c r="AV101" s="236"/>
      <c r="AW101" s="236"/>
      <c r="AX101" s="909"/>
      <c r="AY101" s="377"/>
      <c r="AZ101" s="952"/>
      <c r="BA101" s="935"/>
      <c r="BB101" s="935"/>
      <c r="BC101" s="935"/>
      <c r="BD101" s="935"/>
      <c r="BE101" s="980"/>
      <c r="BF101" s="935"/>
      <c r="BG101" s="935"/>
      <c r="BH101" s="935"/>
      <c r="BI101" s="968"/>
      <c r="BJ101" s="930"/>
      <c r="BK101" s="931"/>
    </row>
    <row r="102" spans="2:63" x14ac:dyDescent="0.25">
      <c r="B102" s="903"/>
      <c r="C102" s="906"/>
      <c r="D102" s="370"/>
      <c r="E102" s="236"/>
      <c r="F102" s="236"/>
      <c r="G102" s="909"/>
      <c r="H102" s="238"/>
      <c r="I102" s="238"/>
      <c r="J102" s="238"/>
      <c r="K102" s="238"/>
      <c r="L102" s="238"/>
      <c r="M102" s="238"/>
      <c r="N102" s="909"/>
      <c r="O102" s="235"/>
      <c r="P102" s="909"/>
      <c r="Q102" s="237"/>
      <c r="R102" s="237"/>
      <c r="S102" s="237"/>
      <c r="T102" s="237"/>
      <c r="U102" s="974"/>
      <c r="V102" s="977"/>
      <c r="W102" s="955"/>
      <c r="X102" s="236"/>
      <c r="Y102" s="236"/>
      <c r="Z102" s="909"/>
      <c r="AA102" s="909"/>
      <c r="AB102" s="909"/>
      <c r="AC102" s="909"/>
      <c r="AD102" s="971"/>
      <c r="AE102" s="238"/>
      <c r="AF102" s="236"/>
      <c r="AG102" s="236"/>
      <c r="AH102" s="236"/>
      <c r="AI102" s="236"/>
      <c r="AJ102" s="236"/>
      <c r="AK102" s="909"/>
      <c r="AL102" s="971"/>
      <c r="AM102" s="955"/>
      <c r="AN102" s="236"/>
      <c r="AO102" s="236"/>
      <c r="AP102" s="909"/>
      <c r="AQ102" s="958"/>
      <c r="AR102" s="938"/>
      <c r="AS102" s="236"/>
      <c r="AT102" s="236"/>
      <c r="AU102" s="236"/>
      <c r="AV102" s="236"/>
      <c r="AW102" s="236"/>
      <c r="AX102" s="909"/>
      <c r="AY102" s="377"/>
      <c r="AZ102" s="952"/>
      <c r="BA102" s="935"/>
      <c r="BB102" s="935"/>
      <c r="BC102" s="935"/>
      <c r="BD102" s="935"/>
      <c r="BE102" s="980"/>
      <c r="BF102" s="935"/>
      <c r="BG102" s="935"/>
      <c r="BH102" s="935"/>
      <c r="BI102" s="968"/>
      <c r="BJ102" s="930"/>
      <c r="BK102" s="931"/>
    </row>
    <row r="103" spans="2:63" x14ac:dyDescent="0.25">
      <c r="B103" s="903"/>
      <c r="C103" s="906"/>
      <c r="D103" s="370"/>
      <c r="E103" s="236"/>
      <c r="F103" s="236"/>
      <c r="G103" s="909"/>
      <c r="H103" s="238"/>
      <c r="I103" s="238"/>
      <c r="J103" s="238"/>
      <c r="K103" s="238"/>
      <c r="L103" s="238"/>
      <c r="M103" s="238"/>
      <c r="N103" s="909"/>
      <c r="O103" s="235"/>
      <c r="P103" s="909"/>
      <c r="Q103" s="237"/>
      <c r="R103" s="237"/>
      <c r="S103" s="237"/>
      <c r="T103" s="237"/>
      <c r="U103" s="974"/>
      <c r="V103" s="977"/>
      <c r="W103" s="955"/>
      <c r="X103" s="236"/>
      <c r="Y103" s="236"/>
      <c r="Z103" s="909"/>
      <c r="AA103" s="909"/>
      <c r="AB103" s="909"/>
      <c r="AC103" s="909"/>
      <c r="AD103" s="971"/>
      <c r="AE103" s="238"/>
      <c r="AF103" s="236"/>
      <c r="AG103" s="236"/>
      <c r="AH103" s="236"/>
      <c r="AI103" s="236"/>
      <c r="AJ103" s="236"/>
      <c r="AK103" s="909"/>
      <c r="AL103" s="971"/>
      <c r="AM103" s="955"/>
      <c r="AN103" s="236"/>
      <c r="AO103" s="236"/>
      <c r="AP103" s="909"/>
      <c r="AQ103" s="958"/>
      <c r="AR103" s="938"/>
      <c r="AS103" s="236"/>
      <c r="AT103" s="236"/>
      <c r="AU103" s="236"/>
      <c r="AV103" s="236"/>
      <c r="AW103" s="236"/>
      <c r="AX103" s="909"/>
      <c r="AY103" s="377"/>
      <c r="AZ103" s="952"/>
      <c r="BA103" s="935"/>
      <c r="BB103" s="935"/>
      <c r="BC103" s="935"/>
      <c r="BD103" s="935"/>
      <c r="BE103" s="980"/>
      <c r="BF103" s="935"/>
      <c r="BG103" s="935"/>
      <c r="BH103" s="935"/>
      <c r="BI103" s="968"/>
      <c r="BJ103" s="930"/>
      <c r="BK103" s="931"/>
    </row>
    <row r="104" spans="2:63" x14ac:dyDescent="0.25">
      <c r="B104" s="903"/>
      <c r="C104" s="906"/>
      <c r="D104" s="370"/>
      <c r="E104" s="236"/>
      <c r="F104" s="236"/>
      <c r="G104" s="909"/>
      <c r="H104" s="238"/>
      <c r="I104" s="238"/>
      <c r="J104" s="238"/>
      <c r="K104" s="238"/>
      <c r="L104" s="238"/>
      <c r="M104" s="238"/>
      <c r="N104" s="909"/>
      <c r="O104" s="235"/>
      <c r="P104" s="909"/>
      <c r="Q104" s="237"/>
      <c r="R104" s="237"/>
      <c r="S104" s="237"/>
      <c r="T104" s="237"/>
      <c r="U104" s="974"/>
      <c r="V104" s="977"/>
      <c r="W104" s="955"/>
      <c r="X104" s="236"/>
      <c r="Y104" s="236"/>
      <c r="Z104" s="909"/>
      <c r="AA104" s="909"/>
      <c r="AB104" s="909"/>
      <c r="AC104" s="909"/>
      <c r="AD104" s="971"/>
      <c r="AE104" s="238"/>
      <c r="AF104" s="236"/>
      <c r="AG104" s="236"/>
      <c r="AH104" s="236"/>
      <c r="AI104" s="236"/>
      <c r="AJ104" s="236"/>
      <c r="AK104" s="909"/>
      <c r="AL104" s="971"/>
      <c r="AM104" s="955"/>
      <c r="AN104" s="236"/>
      <c r="AO104" s="236"/>
      <c r="AP104" s="909"/>
      <c r="AQ104" s="958"/>
      <c r="AR104" s="938"/>
      <c r="AS104" s="236"/>
      <c r="AT104" s="236"/>
      <c r="AU104" s="236"/>
      <c r="AV104" s="236"/>
      <c r="AW104" s="236"/>
      <c r="AX104" s="909"/>
      <c r="AY104" s="377"/>
      <c r="AZ104" s="952"/>
      <c r="BA104" s="935"/>
      <c r="BB104" s="935"/>
      <c r="BC104" s="935"/>
      <c r="BD104" s="935"/>
      <c r="BE104" s="980"/>
      <c r="BF104" s="935"/>
      <c r="BG104" s="935"/>
      <c r="BH104" s="935"/>
      <c r="BI104" s="968"/>
      <c r="BJ104" s="930"/>
      <c r="BK104" s="931"/>
    </row>
    <row r="105" spans="2:63" x14ac:dyDescent="0.25">
      <c r="B105" s="903"/>
      <c r="C105" s="906"/>
      <c r="D105" s="370"/>
      <c r="E105" s="236"/>
      <c r="F105" s="236"/>
      <c r="G105" s="909"/>
      <c r="H105" s="238"/>
      <c r="I105" s="238"/>
      <c r="J105" s="238"/>
      <c r="K105" s="238"/>
      <c r="L105" s="238"/>
      <c r="M105" s="238"/>
      <c r="N105" s="909"/>
      <c r="O105" s="235"/>
      <c r="P105" s="909"/>
      <c r="Q105" s="237"/>
      <c r="R105" s="237"/>
      <c r="S105" s="237"/>
      <c r="T105" s="237"/>
      <c r="U105" s="974"/>
      <c r="V105" s="977"/>
      <c r="W105" s="955"/>
      <c r="X105" s="236"/>
      <c r="Y105" s="236"/>
      <c r="Z105" s="909"/>
      <c r="AA105" s="909"/>
      <c r="AB105" s="909"/>
      <c r="AC105" s="909"/>
      <c r="AD105" s="971"/>
      <c r="AE105" s="238"/>
      <c r="AF105" s="236"/>
      <c r="AG105" s="236"/>
      <c r="AH105" s="236"/>
      <c r="AI105" s="236"/>
      <c r="AJ105" s="236"/>
      <c r="AK105" s="909"/>
      <c r="AL105" s="971"/>
      <c r="AM105" s="955"/>
      <c r="AN105" s="236"/>
      <c r="AO105" s="236"/>
      <c r="AP105" s="909"/>
      <c r="AQ105" s="958"/>
      <c r="AR105" s="938"/>
      <c r="AS105" s="236"/>
      <c r="AT105" s="236"/>
      <c r="AU105" s="236"/>
      <c r="AV105" s="236"/>
      <c r="AW105" s="236"/>
      <c r="AX105" s="909"/>
      <c r="AY105" s="377"/>
      <c r="AZ105" s="952"/>
      <c r="BA105" s="935"/>
      <c r="BB105" s="935"/>
      <c r="BC105" s="935"/>
      <c r="BD105" s="935"/>
      <c r="BE105" s="980"/>
      <c r="BF105" s="935"/>
      <c r="BG105" s="935"/>
      <c r="BH105" s="935"/>
      <c r="BI105" s="968"/>
      <c r="BJ105" s="930"/>
      <c r="BK105" s="931"/>
    </row>
    <row r="106" spans="2:63" x14ac:dyDescent="0.25">
      <c r="B106" s="903"/>
      <c r="C106" s="906"/>
      <c r="D106" s="370"/>
      <c r="E106" s="236"/>
      <c r="F106" s="236"/>
      <c r="G106" s="909"/>
      <c r="H106" s="238"/>
      <c r="I106" s="238"/>
      <c r="J106" s="238"/>
      <c r="K106" s="238"/>
      <c r="L106" s="238"/>
      <c r="M106" s="238"/>
      <c r="N106" s="909"/>
      <c r="O106" s="235"/>
      <c r="P106" s="909"/>
      <c r="Q106" s="237"/>
      <c r="R106" s="237"/>
      <c r="S106" s="237"/>
      <c r="T106" s="237"/>
      <c r="U106" s="974"/>
      <c r="V106" s="977"/>
      <c r="W106" s="955"/>
      <c r="X106" s="236"/>
      <c r="Y106" s="236"/>
      <c r="Z106" s="909"/>
      <c r="AA106" s="909"/>
      <c r="AB106" s="909"/>
      <c r="AC106" s="909"/>
      <c r="AD106" s="971"/>
      <c r="AE106" s="238"/>
      <c r="AF106" s="236"/>
      <c r="AG106" s="236"/>
      <c r="AH106" s="236"/>
      <c r="AI106" s="236"/>
      <c r="AJ106" s="236"/>
      <c r="AK106" s="909"/>
      <c r="AL106" s="971"/>
      <c r="AM106" s="955"/>
      <c r="AN106" s="236"/>
      <c r="AO106" s="236"/>
      <c r="AP106" s="909"/>
      <c r="AQ106" s="958"/>
      <c r="AR106" s="938"/>
      <c r="AS106" s="236"/>
      <c r="AT106" s="236"/>
      <c r="AU106" s="236"/>
      <c r="AV106" s="236"/>
      <c r="AW106" s="236"/>
      <c r="AX106" s="909"/>
      <c r="AY106" s="377"/>
      <c r="AZ106" s="952"/>
      <c r="BA106" s="935"/>
      <c r="BB106" s="935"/>
      <c r="BC106" s="935"/>
      <c r="BD106" s="935"/>
      <c r="BE106" s="980"/>
      <c r="BF106" s="935"/>
      <c r="BG106" s="935"/>
      <c r="BH106" s="935"/>
      <c r="BI106" s="968"/>
      <c r="BJ106" s="930"/>
      <c r="BK106" s="931"/>
    </row>
    <row r="107" spans="2:63" ht="13.8" thickBot="1" x14ac:dyDescent="0.3">
      <c r="B107" s="904"/>
      <c r="C107" s="907"/>
      <c r="D107" s="371"/>
      <c r="E107" s="372"/>
      <c r="F107" s="372"/>
      <c r="G107" s="910"/>
      <c r="H107" s="373"/>
      <c r="I107" s="373"/>
      <c r="J107" s="373"/>
      <c r="K107" s="373"/>
      <c r="L107" s="373"/>
      <c r="M107" s="373"/>
      <c r="N107" s="910"/>
      <c r="O107" s="374"/>
      <c r="P107" s="910"/>
      <c r="Q107" s="375"/>
      <c r="R107" s="375"/>
      <c r="S107" s="375"/>
      <c r="T107" s="375"/>
      <c r="U107" s="975"/>
      <c r="V107" s="978"/>
      <c r="W107" s="956"/>
      <c r="X107" s="372"/>
      <c r="Y107" s="372"/>
      <c r="Z107" s="910"/>
      <c r="AA107" s="910"/>
      <c r="AB107" s="910"/>
      <c r="AC107" s="910"/>
      <c r="AD107" s="972"/>
      <c r="AE107" s="373"/>
      <c r="AF107" s="372"/>
      <c r="AG107" s="372"/>
      <c r="AH107" s="372"/>
      <c r="AI107" s="372"/>
      <c r="AJ107" s="372"/>
      <c r="AK107" s="910"/>
      <c r="AL107" s="972"/>
      <c r="AM107" s="956"/>
      <c r="AN107" s="372"/>
      <c r="AO107" s="372"/>
      <c r="AP107" s="910"/>
      <c r="AQ107" s="959"/>
      <c r="AR107" s="939"/>
      <c r="AS107" s="372"/>
      <c r="AT107" s="372"/>
      <c r="AU107" s="372"/>
      <c r="AV107" s="372"/>
      <c r="AW107" s="372"/>
      <c r="AX107" s="910"/>
      <c r="AY107" s="378"/>
      <c r="AZ107" s="953"/>
      <c r="BA107" s="936"/>
      <c r="BB107" s="936"/>
      <c r="BC107" s="936"/>
      <c r="BD107" s="936"/>
      <c r="BE107" s="981"/>
      <c r="BF107" s="936"/>
      <c r="BG107" s="936"/>
      <c r="BH107" s="936"/>
      <c r="BI107" s="969"/>
      <c r="BJ107" s="932"/>
      <c r="BK107" s="933"/>
    </row>
    <row r="108" spans="2:63" ht="13.8" thickTop="1" x14ac:dyDescent="0.25">
      <c r="B108" s="902" t="str">
        <f>IF(Summary!L16="","",Summary!L16)</f>
        <v/>
      </c>
      <c r="C108" s="905" t="str">
        <f>IF(B108="","",VLOOKUP(B108,Summary!$L$6:$M$106,2,FALSE))</f>
        <v/>
      </c>
      <c r="D108" s="369"/>
      <c r="E108" s="249"/>
      <c r="F108" s="250"/>
      <c r="G108" s="908"/>
      <c r="H108" s="252"/>
      <c r="I108" s="252"/>
      <c r="J108" s="252"/>
      <c r="K108" s="252"/>
      <c r="L108" s="252"/>
      <c r="M108" s="252"/>
      <c r="N108" s="908"/>
      <c r="O108" s="249"/>
      <c r="P108" s="908"/>
      <c r="Q108" s="253"/>
      <c r="R108" s="253"/>
      <c r="S108" s="253"/>
      <c r="T108" s="253"/>
      <c r="U108" s="973"/>
      <c r="V108" s="976"/>
      <c r="W108" s="954"/>
      <c r="X108" s="250"/>
      <c r="Y108" s="250"/>
      <c r="Z108" s="908"/>
      <c r="AA108" s="908"/>
      <c r="AB108" s="908"/>
      <c r="AC108" s="908"/>
      <c r="AD108" s="970"/>
      <c r="AE108" s="252"/>
      <c r="AF108" s="250"/>
      <c r="AG108" s="250"/>
      <c r="AH108" s="250"/>
      <c r="AI108" s="250"/>
      <c r="AJ108" s="250"/>
      <c r="AK108" s="908"/>
      <c r="AL108" s="970"/>
      <c r="AM108" s="954"/>
      <c r="AN108" s="250"/>
      <c r="AO108" s="250"/>
      <c r="AP108" s="908"/>
      <c r="AQ108" s="957"/>
      <c r="AR108" s="937"/>
      <c r="AS108" s="250"/>
      <c r="AT108" s="250"/>
      <c r="AU108" s="250"/>
      <c r="AV108" s="250"/>
      <c r="AW108" s="250"/>
      <c r="AX108" s="908"/>
      <c r="AY108" s="376"/>
      <c r="AZ108" s="951">
        <f>IF(B108="",0,SUMIF(Labor!$F$13:$F$351, Activity_Location_Listing!C108, Labor!$BX$13:$BX$351))</f>
        <v>0</v>
      </c>
      <c r="BA108" s="934">
        <f>IF(B108="",0,SUMIF(Equipment!$G$11:$G$150, Activity_Location_Listing!C108, Equipment!$BK$11:$BK$150))</f>
        <v>0</v>
      </c>
      <c r="BB108" s="934">
        <f>IF(B108="",0,SUMIF(Material!$J$10:$J$59, Activity_Location_Listing!C108, Material!$P$10:$P$59))</f>
        <v>0</v>
      </c>
      <c r="BC108" s="934">
        <f>IF(B108="",0,SUMIF(Contract!$N$10:$N$85, Activity_Location_Listing!C108, Contract!$O$10:$O$85))</f>
        <v>0</v>
      </c>
      <c r="BD108" s="934">
        <f>IF(B108="",0,SUMIF(Rented_Equipment!$N$10:$N$45, Activity_Location_Listing!C108, Rented_Equipment!$Q$10:$Q$45))</f>
        <v>0</v>
      </c>
      <c r="BE108" s="979">
        <f>IF(B108="",0,SUMIF(Purchased_Equipment!$Q$11:$Q$46,Activity_Location_Listing!C108,Purchased_Equipment!$R$11:$R$46))</f>
        <v>0</v>
      </c>
      <c r="BF108" s="934">
        <f>IF(B108="",0,SUMIF(Soft_Costs!$P$11:$P$46,Activity_Location_Listing!C108,Soft_Costs!$Q$11:$Q$46))</f>
        <v>0</v>
      </c>
      <c r="BG108" s="934">
        <f>IF(B108="",0,SUMIF(Mutual_Aid!$F$10:$F$19, Activity_Location_Listing!C108, Mutual_Aid!$J$10:$J$19)+SUMIF(Mutual_Aid!$F$23:$F$32, Activity_Location_Listing!C108, Mutual_Aid!$J$23:$J$32)+SUMIF(Mutual_Aid!$F$36:$F$55, Activity_Location_Listing!C108, Mutual_Aid!$J$36:$J$55))</f>
        <v>0</v>
      </c>
      <c r="BH108" s="934">
        <f>IF(B108="",0,SUMIF(Insurance_Reductions!$P$10:$P$45,Activity_Location_Listing!C108,Insurance_Reductions!$Q$10:$Q$45))</f>
        <v>0</v>
      </c>
      <c r="BI108" s="967">
        <f>IF(B108="",0,AQ108)</f>
        <v>0</v>
      </c>
      <c r="BJ108" s="928">
        <f t="shared" ref="BJ108" si="9">SUM(AZ108:BG117)-BH108-BI108</f>
        <v>0</v>
      </c>
      <c r="BK108" s="929"/>
    </row>
    <row r="109" spans="2:63" x14ac:dyDescent="0.25">
      <c r="B109" s="903"/>
      <c r="C109" s="906"/>
      <c r="D109" s="370"/>
      <c r="E109" s="236"/>
      <c r="F109" s="236"/>
      <c r="G109" s="909"/>
      <c r="H109" s="238"/>
      <c r="I109" s="238"/>
      <c r="J109" s="238"/>
      <c r="K109" s="238"/>
      <c r="L109" s="238"/>
      <c r="M109" s="238"/>
      <c r="N109" s="909"/>
      <c r="O109" s="235"/>
      <c r="P109" s="909"/>
      <c r="Q109" s="237"/>
      <c r="R109" s="237"/>
      <c r="S109" s="237"/>
      <c r="T109" s="237"/>
      <c r="U109" s="974"/>
      <c r="V109" s="977"/>
      <c r="W109" s="955"/>
      <c r="X109" s="236"/>
      <c r="Y109" s="236"/>
      <c r="Z109" s="909"/>
      <c r="AA109" s="909"/>
      <c r="AB109" s="909"/>
      <c r="AC109" s="909"/>
      <c r="AD109" s="971"/>
      <c r="AE109" s="238"/>
      <c r="AF109" s="236"/>
      <c r="AG109" s="236"/>
      <c r="AH109" s="236"/>
      <c r="AI109" s="236"/>
      <c r="AJ109" s="236"/>
      <c r="AK109" s="909"/>
      <c r="AL109" s="971"/>
      <c r="AM109" s="955"/>
      <c r="AN109" s="236"/>
      <c r="AO109" s="236"/>
      <c r="AP109" s="909"/>
      <c r="AQ109" s="958"/>
      <c r="AR109" s="938"/>
      <c r="AS109" s="236"/>
      <c r="AT109" s="236"/>
      <c r="AU109" s="236"/>
      <c r="AV109" s="236"/>
      <c r="AW109" s="236"/>
      <c r="AX109" s="909"/>
      <c r="AY109" s="377"/>
      <c r="AZ109" s="952"/>
      <c r="BA109" s="935"/>
      <c r="BB109" s="935"/>
      <c r="BC109" s="935"/>
      <c r="BD109" s="935"/>
      <c r="BE109" s="980"/>
      <c r="BF109" s="935"/>
      <c r="BG109" s="935"/>
      <c r="BH109" s="935"/>
      <c r="BI109" s="968"/>
      <c r="BJ109" s="930"/>
      <c r="BK109" s="931"/>
    </row>
    <row r="110" spans="2:63" x14ac:dyDescent="0.25">
      <c r="B110" s="903"/>
      <c r="C110" s="906"/>
      <c r="D110" s="370"/>
      <c r="E110" s="236"/>
      <c r="F110" s="236"/>
      <c r="G110" s="909"/>
      <c r="H110" s="238"/>
      <c r="I110" s="238"/>
      <c r="J110" s="238"/>
      <c r="K110" s="238"/>
      <c r="L110" s="238"/>
      <c r="M110" s="238"/>
      <c r="N110" s="909"/>
      <c r="O110" s="235"/>
      <c r="P110" s="909"/>
      <c r="Q110" s="237"/>
      <c r="R110" s="237"/>
      <c r="S110" s="237"/>
      <c r="T110" s="237"/>
      <c r="U110" s="974"/>
      <c r="V110" s="977"/>
      <c r="W110" s="955"/>
      <c r="X110" s="236"/>
      <c r="Y110" s="236"/>
      <c r="Z110" s="909"/>
      <c r="AA110" s="909"/>
      <c r="AB110" s="909"/>
      <c r="AC110" s="909"/>
      <c r="AD110" s="971"/>
      <c r="AE110" s="238"/>
      <c r="AF110" s="236"/>
      <c r="AG110" s="236"/>
      <c r="AH110" s="236"/>
      <c r="AI110" s="236"/>
      <c r="AJ110" s="236"/>
      <c r="AK110" s="909"/>
      <c r="AL110" s="971"/>
      <c r="AM110" s="955"/>
      <c r="AN110" s="236"/>
      <c r="AO110" s="236"/>
      <c r="AP110" s="909"/>
      <c r="AQ110" s="958"/>
      <c r="AR110" s="938"/>
      <c r="AS110" s="236"/>
      <c r="AT110" s="236"/>
      <c r="AU110" s="236"/>
      <c r="AV110" s="236"/>
      <c r="AW110" s="236"/>
      <c r="AX110" s="909"/>
      <c r="AY110" s="377"/>
      <c r="AZ110" s="952"/>
      <c r="BA110" s="935"/>
      <c r="BB110" s="935"/>
      <c r="BC110" s="935"/>
      <c r="BD110" s="935"/>
      <c r="BE110" s="980"/>
      <c r="BF110" s="935"/>
      <c r="BG110" s="935"/>
      <c r="BH110" s="935"/>
      <c r="BI110" s="968"/>
      <c r="BJ110" s="930"/>
      <c r="BK110" s="931"/>
    </row>
    <row r="111" spans="2:63" x14ac:dyDescent="0.25">
      <c r="B111" s="903"/>
      <c r="C111" s="906"/>
      <c r="D111" s="370"/>
      <c r="E111" s="236"/>
      <c r="F111" s="236"/>
      <c r="G111" s="909"/>
      <c r="H111" s="238"/>
      <c r="I111" s="238"/>
      <c r="J111" s="238"/>
      <c r="K111" s="238"/>
      <c r="L111" s="238"/>
      <c r="M111" s="238"/>
      <c r="N111" s="909"/>
      <c r="O111" s="235"/>
      <c r="P111" s="909"/>
      <c r="Q111" s="237"/>
      <c r="R111" s="237"/>
      <c r="S111" s="237"/>
      <c r="T111" s="237"/>
      <c r="U111" s="974"/>
      <c r="V111" s="977"/>
      <c r="W111" s="955"/>
      <c r="X111" s="236"/>
      <c r="Y111" s="236"/>
      <c r="Z111" s="909"/>
      <c r="AA111" s="909"/>
      <c r="AB111" s="909"/>
      <c r="AC111" s="909"/>
      <c r="AD111" s="971"/>
      <c r="AE111" s="238"/>
      <c r="AF111" s="236"/>
      <c r="AG111" s="236"/>
      <c r="AH111" s="236"/>
      <c r="AI111" s="236"/>
      <c r="AJ111" s="236"/>
      <c r="AK111" s="909"/>
      <c r="AL111" s="971"/>
      <c r="AM111" s="955"/>
      <c r="AN111" s="236"/>
      <c r="AO111" s="236"/>
      <c r="AP111" s="909"/>
      <c r="AQ111" s="958"/>
      <c r="AR111" s="938"/>
      <c r="AS111" s="236"/>
      <c r="AT111" s="236"/>
      <c r="AU111" s="236"/>
      <c r="AV111" s="236"/>
      <c r="AW111" s="236"/>
      <c r="AX111" s="909"/>
      <c r="AY111" s="377"/>
      <c r="AZ111" s="952"/>
      <c r="BA111" s="935"/>
      <c r="BB111" s="935"/>
      <c r="BC111" s="935"/>
      <c r="BD111" s="935"/>
      <c r="BE111" s="980"/>
      <c r="BF111" s="935"/>
      <c r="BG111" s="935"/>
      <c r="BH111" s="935"/>
      <c r="BI111" s="968"/>
      <c r="BJ111" s="930"/>
      <c r="BK111" s="931"/>
    </row>
    <row r="112" spans="2:63" x14ac:dyDescent="0.25">
      <c r="B112" s="903"/>
      <c r="C112" s="906"/>
      <c r="D112" s="370"/>
      <c r="E112" s="236"/>
      <c r="F112" s="236"/>
      <c r="G112" s="909"/>
      <c r="H112" s="238"/>
      <c r="I112" s="238"/>
      <c r="J112" s="238"/>
      <c r="K112" s="238"/>
      <c r="L112" s="238"/>
      <c r="M112" s="238"/>
      <c r="N112" s="909"/>
      <c r="O112" s="235"/>
      <c r="P112" s="909"/>
      <c r="Q112" s="237"/>
      <c r="R112" s="237"/>
      <c r="S112" s="237"/>
      <c r="T112" s="237"/>
      <c r="U112" s="974"/>
      <c r="V112" s="977"/>
      <c r="W112" s="955"/>
      <c r="X112" s="236"/>
      <c r="Y112" s="236"/>
      <c r="Z112" s="909"/>
      <c r="AA112" s="909"/>
      <c r="AB112" s="909"/>
      <c r="AC112" s="909"/>
      <c r="AD112" s="971"/>
      <c r="AE112" s="238"/>
      <c r="AF112" s="236"/>
      <c r="AG112" s="236"/>
      <c r="AH112" s="236"/>
      <c r="AI112" s="236"/>
      <c r="AJ112" s="236"/>
      <c r="AK112" s="909"/>
      <c r="AL112" s="971"/>
      <c r="AM112" s="955"/>
      <c r="AN112" s="236"/>
      <c r="AO112" s="236"/>
      <c r="AP112" s="909"/>
      <c r="AQ112" s="958"/>
      <c r="AR112" s="938"/>
      <c r="AS112" s="236"/>
      <c r="AT112" s="236"/>
      <c r="AU112" s="236"/>
      <c r="AV112" s="236"/>
      <c r="AW112" s="236"/>
      <c r="AX112" s="909"/>
      <c r="AY112" s="377"/>
      <c r="AZ112" s="952"/>
      <c r="BA112" s="935"/>
      <c r="BB112" s="935"/>
      <c r="BC112" s="935"/>
      <c r="BD112" s="935"/>
      <c r="BE112" s="980"/>
      <c r="BF112" s="935"/>
      <c r="BG112" s="935"/>
      <c r="BH112" s="935"/>
      <c r="BI112" s="968"/>
      <c r="BJ112" s="930"/>
      <c r="BK112" s="931"/>
    </row>
    <row r="113" spans="2:63" x14ac:dyDescent="0.25">
      <c r="B113" s="903"/>
      <c r="C113" s="906"/>
      <c r="D113" s="370"/>
      <c r="E113" s="236"/>
      <c r="F113" s="236"/>
      <c r="G113" s="909"/>
      <c r="H113" s="238"/>
      <c r="I113" s="238"/>
      <c r="J113" s="238"/>
      <c r="K113" s="238"/>
      <c r="L113" s="238"/>
      <c r="M113" s="238"/>
      <c r="N113" s="909"/>
      <c r="O113" s="235"/>
      <c r="P113" s="909"/>
      <c r="Q113" s="237"/>
      <c r="R113" s="237"/>
      <c r="S113" s="237"/>
      <c r="T113" s="237"/>
      <c r="U113" s="974"/>
      <c r="V113" s="977"/>
      <c r="W113" s="955"/>
      <c r="X113" s="236"/>
      <c r="Y113" s="236"/>
      <c r="Z113" s="909"/>
      <c r="AA113" s="909"/>
      <c r="AB113" s="909"/>
      <c r="AC113" s="909"/>
      <c r="AD113" s="971"/>
      <c r="AE113" s="238"/>
      <c r="AF113" s="236"/>
      <c r="AG113" s="236"/>
      <c r="AH113" s="236"/>
      <c r="AI113" s="236"/>
      <c r="AJ113" s="236"/>
      <c r="AK113" s="909"/>
      <c r="AL113" s="971"/>
      <c r="AM113" s="955"/>
      <c r="AN113" s="236"/>
      <c r="AO113" s="236"/>
      <c r="AP113" s="909"/>
      <c r="AQ113" s="958"/>
      <c r="AR113" s="938"/>
      <c r="AS113" s="236"/>
      <c r="AT113" s="236"/>
      <c r="AU113" s="236"/>
      <c r="AV113" s="236"/>
      <c r="AW113" s="236"/>
      <c r="AX113" s="909"/>
      <c r="AY113" s="377"/>
      <c r="AZ113" s="952"/>
      <c r="BA113" s="935"/>
      <c r="BB113" s="935"/>
      <c r="BC113" s="935"/>
      <c r="BD113" s="935"/>
      <c r="BE113" s="980"/>
      <c r="BF113" s="935"/>
      <c r="BG113" s="935"/>
      <c r="BH113" s="935"/>
      <c r="BI113" s="968"/>
      <c r="BJ113" s="930"/>
      <c r="BK113" s="931"/>
    </row>
    <row r="114" spans="2:63" x14ac:dyDescent="0.25">
      <c r="B114" s="903"/>
      <c r="C114" s="906"/>
      <c r="D114" s="370"/>
      <c r="E114" s="236"/>
      <c r="F114" s="236"/>
      <c r="G114" s="909"/>
      <c r="H114" s="238"/>
      <c r="I114" s="238"/>
      <c r="J114" s="238"/>
      <c r="K114" s="238"/>
      <c r="L114" s="238"/>
      <c r="M114" s="238"/>
      <c r="N114" s="909"/>
      <c r="O114" s="235"/>
      <c r="P114" s="909"/>
      <c r="Q114" s="237"/>
      <c r="R114" s="237"/>
      <c r="S114" s="237"/>
      <c r="T114" s="237"/>
      <c r="U114" s="974"/>
      <c r="V114" s="977"/>
      <c r="W114" s="955"/>
      <c r="X114" s="236"/>
      <c r="Y114" s="236"/>
      <c r="Z114" s="909"/>
      <c r="AA114" s="909"/>
      <c r="AB114" s="909"/>
      <c r="AC114" s="909"/>
      <c r="AD114" s="971"/>
      <c r="AE114" s="238"/>
      <c r="AF114" s="236"/>
      <c r="AG114" s="236"/>
      <c r="AH114" s="236"/>
      <c r="AI114" s="236"/>
      <c r="AJ114" s="236"/>
      <c r="AK114" s="909"/>
      <c r="AL114" s="971"/>
      <c r="AM114" s="955"/>
      <c r="AN114" s="236"/>
      <c r="AO114" s="236"/>
      <c r="AP114" s="909"/>
      <c r="AQ114" s="958"/>
      <c r="AR114" s="938"/>
      <c r="AS114" s="236"/>
      <c r="AT114" s="236"/>
      <c r="AU114" s="236"/>
      <c r="AV114" s="236"/>
      <c r="AW114" s="236"/>
      <c r="AX114" s="909"/>
      <c r="AY114" s="377"/>
      <c r="AZ114" s="952"/>
      <c r="BA114" s="935"/>
      <c r="BB114" s="935"/>
      <c r="BC114" s="935"/>
      <c r="BD114" s="935"/>
      <c r="BE114" s="980"/>
      <c r="BF114" s="935"/>
      <c r="BG114" s="935"/>
      <c r="BH114" s="935"/>
      <c r="BI114" s="968"/>
      <c r="BJ114" s="930"/>
      <c r="BK114" s="931"/>
    </row>
    <row r="115" spans="2:63" x14ac:dyDescent="0.25">
      <c r="B115" s="903"/>
      <c r="C115" s="906"/>
      <c r="D115" s="370"/>
      <c r="E115" s="236"/>
      <c r="F115" s="236"/>
      <c r="G115" s="909"/>
      <c r="H115" s="238"/>
      <c r="I115" s="238"/>
      <c r="J115" s="238"/>
      <c r="K115" s="238"/>
      <c r="L115" s="238"/>
      <c r="M115" s="238"/>
      <c r="N115" s="909"/>
      <c r="O115" s="235"/>
      <c r="P115" s="909"/>
      <c r="Q115" s="237"/>
      <c r="R115" s="237"/>
      <c r="S115" s="237"/>
      <c r="T115" s="237"/>
      <c r="U115" s="974"/>
      <c r="V115" s="977"/>
      <c r="W115" s="955"/>
      <c r="X115" s="236"/>
      <c r="Y115" s="236"/>
      <c r="Z115" s="909"/>
      <c r="AA115" s="909"/>
      <c r="AB115" s="909"/>
      <c r="AC115" s="909"/>
      <c r="AD115" s="971"/>
      <c r="AE115" s="238"/>
      <c r="AF115" s="236"/>
      <c r="AG115" s="236"/>
      <c r="AH115" s="236"/>
      <c r="AI115" s="236"/>
      <c r="AJ115" s="236"/>
      <c r="AK115" s="909"/>
      <c r="AL115" s="971"/>
      <c r="AM115" s="955"/>
      <c r="AN115" s="236"/>
      <c r="AO115" s="236"/>
      <c r="AP115" s="909"/>
      <c r="AQ115" s="958"/>
      <c r="AR115" s="938"/>
      <c r="AS115" s="236"/>
      <c r="AT115" s="236"/>
      <c r="AU115" s="236"/>
      <c r="AV115" s="236"/>
      <c r="AW115" s="236"/>
      <c r="AX115" s="909"/>
      <c r="AY115" s="377"/>
      <c r="AZ115" s="952"/>
      <c r="BA115" s="935"/>
      <c r="BB115" s="935"/>
      <c r="BC115" s="935"/>
      <c r="BD115" s="935"/>
      <c r="BE115" s="980"/>
      <c r="BF115" s="935"/>
      <c r="BG115" s="935"/>
      <c r="BH115" s="935"/>
      <c r="BI115" s="968"/>
      <c r="BJ115" s="930"/>
      <c r="BK115" s="931"/>
    </row>
    <row r="116" spans="2:63" x14ac:dyDescent="0.25">
      <c r="B116" s="903"/>
      <c r="C116" s="906"/>
      <c r="D116" s="370"/>
      <c r="E116" s="236"/>
      <c r="F116" s="236"/>
      <c r="G116" s="909"/>
      <c r="H116" s="238"/>
      <c r="I116" s="238"/>
      <c r="J116" s="238"/>
      <c r="K116" s="238"/>
      <c r="L116" s="238"/>
      <c r="M116" s="238"/>
      <c r="N116" s="909"/>
      <c r="O116" s="235"/>
      <c r="P116" s="909"/>
      <c r="Q116" s="237"/>
      <c r="R116" s="237"/>
      <c r="S116" s="237"/>
      <c r="T116" s="237"/>
      <c r="U116" s="974"/>
      <c r="V116" s="977"/>
      <c r="W116" s="955"/>
      <c r="X116" s="236"/>
      <c r="Y116" s="236"/>
      <c r="Z116" s="909"/>
      <c r="AA116" s="909"/>
      <c r="AB116" s="909"/>
      <c r="AC116" s="909"/>
      <c r="AD116" s="971"/>
      <c r="AE116" s="238"/>
      <c r="AF116" s="236"/>
      <c r="AG116" s="236"/>
      <c r="AH116" s="236"/>
      <c r="AI116" s="236"/>
      <c r="AJ116" s="236"/>
      <c r="AK116" s="909"/>
      <c r="AL116" s="971"/>
      <c r="AM116" s="955"/>
      <c r="AN116" s="236"/>
      <c r="AO116" s="236"/>
      <c r="AP116" s="909"/>
      <c r="AQ116" s="958"/>
      <c r="AR116" s="938"/>
      <c r="AS116" s="236"/>
      <c r="AT116" s="236"/>
      <c r="AU116" s="236"/>
      <c r="AV116" s="236"/>
      <c r="AW116" s="236"/>
      <c r="AX116" s="909"/>
      <c r="AY116" s="377"/>
      <c r="AZ116" s="952"/>
      <c r="BA116" s="935"/>
      <c r="BB116" s="935"/>
      <c r="BC116" s="935"/>
      <c r="BD116" s="935"/>
      <c r="BE116" s="980"/>
      <c r="BF116" s="935"/>
      <c r="BG116" s="935"/>
      <c r="BH116" s="935"/>
      <c r="BI116" s="968"/>
      <c r="BJ116" s="930"/>
      <c r="BK116" s="931"/>
    </row>
    <row r="117" spans="2:63" ht="13.8" thickBot="1" x14ac:dyDescent="0.3">
      <c r="B117" s="904"/>
      <c r="C117" s="907"/>
      <c r="D117" s="371"/>
      <c r="E117" s="372"/>
      <c r="F117" s="372"/>
      <c r="G117" s="910"/>
      <c r="H117" s="373"/>
      <c r="I117" s="373"/>
      <c r="J117" s="373"/>
      <c r="K117" s="373"/>
      <c r="L117" s="373"/>
      <c r="M117" s="373"/>
      <c r="N117" s="910"/>
      <c r="O117" s="374"/>
      <c r="P117" s="910"/>
      <c r="Q117" s="375"/>
      <c r="R117" s="375"/>
      <c r="S117" s="375"/>
      <c r="T117" s="375"/>
      <c r="U117" s="975"/>
      <c r="V117" s="978"/>
      <c r="W117" s="956"/>
      <c r="X117" s="372"/>
      <c r="Y117" s="372"/>
      <c r="Z117" s="910"/>
      <c r="AA117" s="910"/>
      <c r="AB117" s="910"/>
      <c r="AC117" s="910"/>
      <c r="AD117" s="972"/>
      <c r="AE117" s="373"/>
      <c r="AF117" s="372"/>
      <c r="AG117" s="372"/>
      <c r="AH117" s="372"/>
      <c r="AI117" s="372"/>
      <c r="AJ117" s="372"/>
      <c r="AK117" s="910"/>
      <c r="AL117" s="972"/>
      <c r="AM117" s="956"/>
      <c r="AN117" s="372"/>
      <c r="AO117" s="372"/>
      <c r="AP117" s="910"/>
      <c r="AQ117" s="959"/>
      <c r="AR117" s="939"/>
      <c r="AS117" s="372"/>
      <c r="AT117" s="372"/>
      <c r="AU117" s="372"/>
      <c r="AV117" s="372"/>
      <c r="AW117" s="372"/>
      <c r="AX117" s="910"/>
      <c r="AY117" s="378"/>
      <c r="AZ117" s="953"/>
      <c r="BA117" s="936"/>
      <c r="BB117" s="936"/>
      <c r="BC117" s="936"/>
      <c r="BD117" s="936"/>
      <c r="BE117" s="981"/>
      <c r="BF117" s="936"/>
      <c r="BG117" s="936"/>
      <c r="BH117" s="936"/>
      <c r="BI117" s="969"/>
      <c r="BJ117" s="932"/>
      <c r="BK117" s="933"/>
    </row>
    <row r="118" spans="2:63" ht="13.8" thickTop="1" x14ac:dyDescent="0.25">
      <c r="B118" s="902" t="str">
        <f>IF(Summary!L17="","",Summary!L17)</f>
        <v/>
      </c>
      <c r="C118" s="905" t="str">
        <f>IF(B118="","",VLOOKUP(B118,Summary!$L$6:$M$106,2,FALSE))</f>
        <v/>
      </c>
      <c r="D118" s="369"/>
      <c r="E118" s="249"/>
      <c r="F118" s="250"/>
      <c r="G118" s="908"/>
      <c r="H118" s="252"/>
      <c r="I118" s="252"/>
      <c r="J118" s="252"/>
      <c r="K118" s="252"/>
      <c r="L118" s="252"/>
      <c r="M118" s="252"/>
      <c r="N118" s="908"/>
      <c r="O118" s="249"/>
      <c r="P118" s="908"/>
      <c r="Q118" s="253"/>
      <c r="R118" s="253"/>
      <c r="S118" s="253"/>
      <c r="T118" s="253"/>
      <c r="U118" s="973"/>
      <c r="V118" s="976"/>
      <c r="W118" s="954"/>
      <c r="X118" s="250"/>
      <c r="Y118" s="250"/>
      <c r="Z118" s="908"/>
      <c r="AA118" s="908"/>
      <c r="AB118" s="908"/>
      <c r="AC118" s="908"/>
      <c r="AD118" s="970"/>
      <c r="AE118" s="252"/>
      <c r="AF118" s="250"/>
      <c r="AG118" s="250"/>
      <c r="AH118" s="250"/>
      <c r="AI118" s="250"/>
      <c r="AJ118" s="250"/>
      <c r="AK118" s="908"/>
      <c r="AL118" s="970"/>
      <c r="AM118" s="954"/>
      <c r="AN118" s="250"/>
      <c r="AO118" s="250"/>
      <c r="AP118" s="908"/>
      <c r="AQ118" s="957"/>
      <c r="AR118" s="937"/>
      <c r="AS118" s="250"/>
      <c r="AT118" s="250"/>
      <c r="AU118" s="250"/>
      <c r="AV118" s="250"/>
      <c r="AW118" s="250"/>
      <c r="AX118" s="908"/>
      <c r="AY118" s="376"/>
      <c r="AZ118" s="951">
        <f>IF(B118="",0,SUMIF(Labor!$F$13:$F$351, Activity_Location_Listing!C118, Labor!$BX$13:$BX$351))</f>
        <v>0</v>
      </c>
      <c r="BA118" s="934">
        <f>IF(B118="",0,SUMIF(Equipment!$G$11:$G$150, Activity_Location_Listing!C118, Equipment!$BK$11:$BK$150))</f>
        <v>0</v>
      </c>
      <c r="BB118" s="934">
        <f>IF(B118="",0,SUMIF(Material!$J$10:$J$59, Activity_Location_Listing!C118, Material!$P$10:$P$59))</f>
        <v>0</v>
      </c>
      <c r="BC118" s="934">
        <f>IF(B118="",0,SUMIF(Contract!$N$10:$N$85, Activity_Location_Listing!C118, Contract!$O$10:$O$85))</f>
        <v>0</v>
      </c>
      <c r="BD118" s="934">
        <f>IF(B118="",0,SUMIF(Rented_Equipment!$N$10:$N$45, Activity_Location_Listing!C118, Rented_Equipment!$Q$10:$Q$45))</f>
        <v>0</v>
      </c>
      <c r="BE118" s="979">
        <f>IF(B118="",0,SUMIF(Purchased_Equipment!$Q$11:$Q$46,Activity_Location_Listing!C118,Purchased_Equipment!$R$11:$R$46))</f>
        <v>0</v>
      </c>
      <c r="BF118" s="934">
        <f>IF(B118="",0,SUMIF(Soft_Costs!$P$11:$P$46,Activity_Location_Listing!C118,Soft_Costs!$Q$11:$Q$46))</f>
        <v>0</v>
      </c>
      <c r="BG118" s="934">
        <f>IF(B118="",0,SUMIF(Mutual_Aid!$F$10:$F$19, Activity_Location_Listing!C118, Mutual_Aid!$J$10:$J$19)+SUMIF(Mutual_Aid!$F$23:$F$32, Activity_Location_Listing!C118, Mutual_Aid!$J$23:$J$32)+SUMIF(Mutual_Aid!$F$36:$F$55, Activity_Location_Listing!C118, Mutual_Aid!$J$36:$J$55))</f>
        <v>0</v>
      </c>
      <c r="BH118" s="934">
        <f>IF(B118="",0,SUMIF(Insurance_Reductions!$P$10:$P$45,Activity_Location_Listing!C118,Insurance_Reductions!$Q$10:$Q$45))</f>
        <v>0</v>
      </c>
      <c r="BI118" s="967">
        <f>IF(B118="",0,AQ118)</f>
        <v>0</v>
      </c>
      <c r="BJ118" s="928">
        <f t="shared" ref="BJ118" si="10">SUM(AZ118:BG127)-BH118-BI118</f>
        <v>0</v>
      </c>
      <c r="BK118" s="929"/>
    </row>
    <row r="119" spans="2:63" x14ac:dyDescent="0.25">
      <c r="B119" s="903"/>
      <c r="C119" s="906"/>
      <c r="D119" s="370"/>
      <c r="E119" s="236"/>
      <c r="F119" s="236"/>
      <c r="G119" s="909"/>
      <c r="H119" s="238"/>
      <c r="I119" s="238"/>
      <c r="J119" s="238"/>
      <c r="K119" s="238"/>
      <c r="L119" s="238"/>
      <c r="M119" s="238"/>
      <c r="N119" s="909"/>
      <c r="O119" s="235"/>
      <c r="P119" s="909"/>
      <c r="Q119" s="237"/>
      <c r="R119" s="237"/>
      <c r="S119" s="237"/>
      <c r="T119" s="237"/>
      <c r="U119" s="974"/>
      <c r="V119" s="977"/>
      <c r="W119" s="955"/>
      <c r="X119" s="236"/>
      <c r="Y119" s="236"/>
      <c r="Z119" s="909"/>
      <c r="AA119" s="909"/>
      <c r="AB119" s="909"/>
      <c r="AC119" s="909"/>
      <c r="AD119" s="971"/>
      <c r="AE119" s="238"/>
      <c r="AF119" s="236"/>
      <c r="AG119" s="236"/>
      <c r="AH119" s="236"/>
      <c r="AI119" s="236"/>
      <c r="AJ119" s="236"/>
      <c r="AK119" s="909"/>
      <c r="AL119" s="971"/>
      <c r="AM119" s="955"/>
      <c r="AN119" s="236"/>
      <c r="AO119" s="236"/>
      <c r="AP119" s="909"/>
      <c r="AQ119" s="958"/>
      <c r="AR119" s="938"/>
      <c r="AS119" s="236"/>
      <c r="AT119" s="236"/>
      <c r="AU119" s="236"/>
      <c r="AV119" s="236"/>
      <c r="AW119" s="236"/>
      <c r="AX119" s="909"/>
      <c r="AY119" s="377"/>
      <c r="AZ119" s="952"/>
      <c r="BA119" s="935"/>
      <c r="BB119" s="935"/>
      <c r="BC119" s="935"/>
      <c r="BD119" s="935"/>
      <c r="BE119" s="980"/>
      <c r="BF119" s="935"/>
      <c r="BG119" s="935"/>
      <c r="BH119" s="935"/>
      <c r="BI119" s="968"/>
      <c r="BJ119" s="930"/>
      <c r="BK119" s="931"/>
    </row>
    <row r="120" spans="2:63" x14ac:dyDescent="0.25">
      <c r="B120" s="903"/>
      <c r="C120" s="906"/>
      <c r="D120" s="370"/>
      <c r="E120" s="236"/>
      <c r="F120" s="236"/>
      <c r="G120" s="909"/>
      <c r="H120" s="238"/>
      <c r="I120" s="238"/>
      <c r="J120" s="238"/>
      <c r="K120" s="238"/>
      <c r="L120" s="238"/>
      <c r="M120" s="238"/>
      <c r="N120" s="909"/>
      <c r="O120" s="235"/>
      <c r="P120" s="909"/>
      <c r="Q120" s="237"/>
      <c r="R120" s="237"/>
      <c r="S120" s="237"/>
      <c r="T120" s="237"/>
      <c r="U120" s="974"/>
      <c r="V120" s="977"/>
      <c r="W120" s="955"/>
      <c r="X120" s="236"/>
      <c r="Y120" s="236"/>
      <c r="Z120" s="909"/>
      <c r="AA120" s="909"/>
      <c r="AB120" s="909"/>
      <c r="AC120" s="909"/>
      <c r="AD120" s="971"/>
      <c r="AE120" s="238"/>
      <c r="AF120" s="236"/>
      <c r="AG120" s="236"/>
      <c r="AH120" s="236"/>
      <c r="AI120" s="236"/>
      <c r="AJ120" s="236"/>
      <c r="AK120" s="909"/>
      <c r="AL120" s="971"/>
      <c r="AM120" s="955"/>
      <c r="AN120" s="236"/>
      <c r="AO120" s="236"/>
      <c r="AP120" s="909"/>
      <c r="AQ120" s="958"/>
      <c r="AR120" s="938"/>
      <c r="AS120" s="236"/>
      <c r="AT120" s="236"/>
      <c r="AU120" s="236"/>
      <c r="AV120" s="236"/>
      <c r="AW120" s="236"/>
      <c r="AX120" s="909"/>
      <c r="AY120" s="377"/>
      <c r="AZ120" s="952"/>
      <c r="BA120" s="935"/>
      <c r="BB120" s="935"/>
      <c r="BC120" s="935"/>
      <c r="BD120" s="935"/>
      <c r="BE120" s="980"/>
      <c r="BF120" s="935"/>
      <c r="BG120" s="935"/>
      <c r="BH120" s="935"/>
      <c r="BI120" s="968"/>
      <c r="BJ120" s="930"/>
      <c r="BK120" s="931"/>
    </row>
    <row r="121" spans="2:63" x14ac:dyDescent="0.25">
      <c r="B121" s="903"/>
      <c r="C121" s="906"/>
      <c r="D121" s="370"/>
      <c r="E121" s="236"/>
      <c r="F121" s="236"/>
      <c r="G121" s="909"/>
      <c r="H121" s="238"/>
      <c r="I121" s="238"/>
      <c r="J121" s="238"/>
      <c r="K121" s="238"/>
      <c r="L121" s="238"/>
      <c r="M121" s="238"/>
      <c r="N121" s="909"/>
      <c r="O121" s="235"/>
      <c r="P121" s="909"/>
      <c r="Q121" s="237"/>
      <c r="R121" s="237"/>
      <c r="S121" s="237"/>
      <c r="T121" s="237"/>
      <c r="U121" s="974"/>
      <c r="V121" s="977"/>
      <c r="W121" s="955"/>
      <c r="X121" s="236"/>
      <c r="Y121" s="236"/>
      <c r="Z121" s="909"/>
      <c r="AA121" s="909"/>
      <c r="AB121" s="909"/>
      <c r="AC121" s="909"/>
      <c r="AD121" s="971"/>
      <c r="AE121" s="238"/>
      <c r="AF121" s="236"/>
      <c r="AG121" s="236"/>
      <c r="AH121" s="236"/>
      <c r="AI121" s="236"/>
      <c r="AJ121" s="236"/>
      <c r="AK121" s="909"/>
      <c r="AL121" s="971"/>
      <c r="AM121" s="955"/>
      <c r="AN121" s="236"/>
      <c r="AO121" s="236"/>
      <c r="AP121" s="909"/>
      <c r="AQ121" s="958"/>
      <c r="AR121" s="938"/>
      <c r="AS121" s="236"/>
      <c r="AT121" s="236"/>
      <c r="AU121" s="236"/>
      <c r="AV121" s="236"/>
      <c r="AW121" s="236"/>
      <c r="AX121" s="909"/>
      <c r="AY121" s="377"/>
      <c r="AZ121" s="952"/>
      <c r="BA121" s="935"/>
      <c r="BB121" s="935"/>
      <c r="BC121" s="935"/>
      <c r="BD121" s="935"/>
      <c r="BE121" s="980"/>
      <c r="BF121" s="935"/>
      <c r="BG121" s="935"/>
      <c r="BH121" s="935"/>
      <c r="BI121" s="968"/>
      <c r="BJ121" s="930"/>
      <c r="BK121" s="931"/>
    </row>
    <row r="122" spans="2:63" x14ac:dyDescent="0.25">
      <c r="B122" s="903"/>
      <c r="C122" s="906"/>
      <c r="D122" s="370"/>
      <c r="E122" s="236"/>
      <c r="F122" s="236"/>
      <c r="G122" s="909"/>
      <c r="H122" s="238"/>
      <c r="I122" s="238"/>
      <c r="J122" s="238"/>
      <c r="K122" s="238"/>
      <c r="L122" s="238"/>
      <c r="M122" s="238"/>
      <c r="N122" s="909"/>
      <c r="O122" s="235"/>
      <c r="P122" s="909"/>
      <c r="Q122" s="237"/>
      <c r="R122" s="237"/>
      <c r="S122" s="237"/>
      <c r="T122" s="237"/>
      <c r="U122" s="974"/>
      <c r="V122" s="977"/>
      <c r="W122" s="955"/>
      <c r="X122" s="236"/>
      <c r="Y122" s="236"/>
      <c r="Z122" s="909"/>
      <c r="AA122" s="909"/>
      <c r="AB122" s="909"/>
      <c r="AC122" s="909"/>
      <c r="AD122" s="971"/>
      <c r="AE122" s="238"/>
      <c r="AF122" s="236"/>
      <c r="AG122" s="236"/>
      <c r="AH122" s="236"/>
      <c r="AI122" s="236"/>
      <c r="AJ122" s="236"/>
      <c r="AK122" s="909"/>
      <c r="AL122" s="971"/>
      <c r="AM122" s="955"/>
      <c r="AN122" s="236"/>
      <c r="AO122" s="236"/>
      <c r="AP122" s="909"/>
      <c r="AQ122" s="958"/>
      <c r="AR122" s="938"/>
      <c r="AS122" s="236"/>
      <c r="AT122" s="236"/>
      <c r="AU122" s="236"/>
      <c r="AV122" s="236"/>
      <c r="AW122" s="236"/>
      <c r="AX122" s="909"/>
      <c r="AY122" s="377"/>
      <c r="AZ122" s="952"/>
      <c r="BA122" s="935"/>
      <c r="BB122" s="935"/>
      <c r="BC122" s="935"/>
      <c r="BD122" s="935"/>
      <c r="BE122" s="980"/>
      <c r="BF122" s="935"/>
      <c r="BG122" s="935"/>
      <c r="BH122" s="935"/>
      <c r="BI122" s="968"/>
      <c r="BJ122" s="930"/>
      <c r="BK122" s="931"/>
    </row>
    <row r="123" spans="2:63" x14ac:dyDescent="0.25">
      <c r="B123" s="903"/>
      <c r="C123" s="906"/>
      <c r="D123" s="370"/>
      <c r="E123" s="236"/>
      <c r="F123" s="236"/>
      <c r="G123" s="909"/>
      <c r="H123" s="238"/>
      <c r="I123" s="238"/>
      <c r="J123" s="238"/>
      <c r="K123" s="238"/>
      <c r="L123" s="238"/>
      <c r="M123" s="238"/>
      <c r="N123" s="909"/>
      <c r="O123" s="235"/>
      <c r="P123" s="909"/>
      <c r="Q123" s="237"/>
      <c r="R123" s="237"/>
      <c r="S123" s="237"/>
      <c r="T123" s="237"/>
      <c r="U123" s="974"/>
      <c r="V123" s="977"/>
      <c r="W123" s="955"/>
      <c r="X123" s="236"/>
      <c r="Y123" s="236"/>
      <c r="Z123" s="909"/>
      <c r="AA123" s="909"/>
      <c r="AB123" s="909"/>
      <c r="AC123" s="909"/>
      <c r="AD123" s="971"/>
      <c r="AE123" s="238"/>
      <c r="AF123" s="236"/>
      <c r="AG123" s="236"/>
      <c r="AH123" s="236"/>
      <c r="AI123" s="236"/>
      <c r="AJ123" s="236"/>
      <c r="AK123" s="909"/>
      <c r="AL123" s="971"/>
      <c r="AM123" s="955"/>
      <c r="AN123" s="236"/>
      <c r="AO123" s="236"/>
      <c r="AP123" s="909"/>
      <c r="AQ123" s="958"/>
      <c r="AR123" s="938"/>
      <c r="AS123" s="236"/>
      <c r="AT123" s="236"/>
      <c r="AU123" s="236"/>
      <c r="AV123" s="236"/>
      <c r="AW123" s="236"/>
      <c r="AX123" s="909"/>
      <c r="AY123" s="377"/>
      <c r="AZ123" s="952"/>
      <c r="BA123" s="935"/>
      <c r="BB123" s="935"/>
      <c r="BC123" s="935"/>
      <c r="BD123" s="935"/>
      <c r="BE123" s="980"/>
      <c r="BF123" s="935"/>
      <c r="BG123" s="935"/>
      <c r="BH123" s="935"/>
      <c r="BI123" s="968"/>
      <c r="BJ123" s="930"/>
      <c r="BK123" s="931"/>
    </row>
    <row r="124" spans="2:63" x14ac:dyDescent="0.25">
      <c r="B124" s="903"/>
      <c r="C124" s="906"/>
      <c r="D124" s="370"/>
      <c r="E124" s="236"/>
      <c r="F124" s="236"/>
      <c r="G124" s="909"/>
      <c r="H124" s="238"/>
      <c r="I124" s="238"/>
      <c r="J124" s="238"/>
      <c r="K124" s="238"/>
      <c r="L124" s="238"/>
      <c r="M124" s="238"/>
      <c r="N124" s="909"/>
      <c r="O124" s="235"/>
      <c r="P124" s="909"/>
      <c r="Q124" s="237"/>
      <c r="R124" s="237"/>
      <c r="S124" s="237"/>
      <c r="T124" s="237"/>
      <c r="U124" s="974"/>
      <c r="V124" s="977"/>
      <c r="W124" s="955"/>
      <c r="X124" s="236"/>
      <c r="Y124" s="236"/>
      <c r="Z124" s="909"/>
      <c r="AA124" s="909"/>
      <c r="AB124" s="909"/>
      <c r="AC124" s="909"/>
      <c r="AD124" s="971"/>
      <c r="AE124" s="238"/>
      <c r="AF124" s="236"/>
      <c r="AG124" s="236"/>
      <c r="AH124" s="236"/>
      <c r="AI124" s="236"/>
      <c r="AJ124" s="236"/>
      <c r="AK124" s="909"/>
      <c r="AL124" s="971"/>
      <c r="AM124" s="955"/>
      <c r="AN124" s="236"/>
      <c r="AO124" s="236"/>
      <c r="AP124" s="909"/>
      <c r="AQ124" s="958"/>
      <c r="AR124" s="938"/>
      <c r="AS124" s="236"/>
      <c r="AT124" s="236"/>
      <c r="AU124" s="236"/>
      <c r="AV124" s="236"/>
      <c r="AW124" s="236"/>
      <c r="AX124" s="909"/>
      <c r="AY124" s="377"/>
      <c r="AZ124" s="952"/>
      <c r="BA124" s="935"/>
      <c r="BB124" s="935"/>
      <c r="BC124" s="935"/>
      <c r="BD124" s="935"/>
      <c r="BE124" s="980"/>
      <c r="BF124" s="935"/>
      <c r="BG124" s="935"/>
      <c r="BH124" s="935"/>
      <c r="BI124" s="968"/>
      <c r="BJ124" s="930"/>
      <c r="BK124" s="931"/>
    </row>
    <row r="125" spans="2:63" x14ac:dyDescent="0.25">
      <c r="B125" s="903"/>
      <c r="C125" s="906"/>
      <c r="D125" s="370"/>
      <c r="E125" s="236"/>
      <c r="F125" s="236"/>
      <c r="G125" s="909"/>
      <c r="H125" s="238"/>
      <c r="I125" s="238"/>
      <c r="J125" s="238"/>
      <c r="K125" s="238"/>
      <c r="L125" s="238"/>
      <c r="M125" s="238"/>
      <c r="N125" s="909"/>
      <c r="O125" s="235"/>
      <c r="P125" s="909"/>
      <c r="Q125" s="237"/>
      <c r="R125" s="237"/>
      <c r="S125" s="237"/>
      <c r="T125" s="237"/>
      <c r="U125" s="974"/>
      <c r="V125" s="977"/>
      <c r="W125" s="955"/>
      <c r="X125" s="236"/>
      <c r="Y125" s="236"/>
      <c r="Z125" s="909"/>
      <c r="AA125" s="909"/>
      <c r="AB125" s="909"/>
      <c r="AC125" s="909"/>
      <c r="AD125" s="971"/>
      <c r="AE125" s="238"/>
      <c r="AF125" s="236"/>
      <c r="AG125" s="236"/>
      <c r="AH125" s="236"/>
      <c r="AI125" s="236"/>
      <c r="AJ125" s="236"/>
      <c r="AK125" s="909"/>
      <c r="AL125" s="971"/>
      <c r="AM125" s="955"/>
      <c r="AN125" s="236"/>
      <c r="AO125" s="236"/>
      <c r="AP125" s="909"/>
      <c r="AQ125" s="958"/>
      <c r="AR125" s="938"/>
      <c r="AS125" s="236"/>
      <c r="AT125" s="236"/>
      <c r="AU125" s="236"/>
      <c r="AV125" s="236"/>
      <c r="AW125" s="236"/>
      <c r="AX125" s="909"/>
      <c r="AY125" s="377"/>
      <c r="AZ125" s="952"/>
      <c r="BA125" s="935"/>
      <c r="BB125" s="935"/>
      <c r="BC125" s="935"/>
      <c r="BD125" s="935"/>
      <c r="BE125" s="980"/>
      <c r="BF125" s="935"/>
      <c r="BG125" s="935"/>
      <c r="BH125" s="935"/>
      <c r="BI125" s="968"/>
      <c r="BJ125" s="930"/>
      <c r="BK125" s="931"/>
    </row>
    <row r="126" spans="2:63" x14ac:dyDescent="0.25">
      <c r="B126" s="903"/>
      <c r="C126" s="906"/>
      <c r="D126" s="370"/>
      <c r="E126" s="236"/>
      <c r="F126" s="236"/>
      <c r="G126" s="909"/>
      <c r="H126" s="238"/>
      <c r="I126" s="238"/>
      <c r="J126" s="238"/>
      <c r="K126" s="238"/>
      <c r="L126" s="238"/>
      <c r="M126" s="238"/>
      <c r="N126" s="909"/>
      <c r="O126" s="235"/>
      <c r="P126" s="909"/>
      <c r="Q126" s="237"/>
      <c r="R126" s="237"/>
      <c r="S126" s="237"/>
      <c r="T126" s="237"/>
      <c r="U126" s="974"/>
      <c r="V126" s="977"/>
      <c r="W126" s="955"/>
      <c r="X126" s="236"/>
      <c r="Y126" s="236"/>
      <c r="Z126" s="909"/>
      <c r="AA126" s="909"/>
      <c r="AB126" s="909"/>
      <c r="AC126" s="909"/>
      <c r="AD126" s="971"/>
      <c r="AE126" s="238"/>
      <c r="AF126" s="236"/>
      <c r="AG126" s="236"/>
      <c r="AH126" s="236"/>
      <c r="AI126" s="236"/>
      <c r="AJ126" s="236"/>
      <c r="AK126" s="909"/>
      <c r="AL126" s="971"/>
      <c r="AM126" s="955"/>
      <c r="AN126" s="236"/>
      <c r="AO126" s="236"/>
      <c r="AP126" s="909"/>
      <c r="AQ126" s="958"/>
      <c r="AR126" s="938"/>
      <c r="AS126" s="236"/>
      <c r="AT126" s="236"/>
      <c r="AU126" s="236"/>
      <c r="AV126" s="236"/>
      <c r="AW126" s="236"/>
      <c r="AX126" s="909"/>
      <c r="AY126" s="377"/>
      <c r="AZ126" s="952"/>
      <c r="BA126" s="935"/>
      <c r="BB126" s="935"/>
      <c r="BC126" s="935"/>
      <c r="BD126" s="935"/>
      <c r="BE126" s="980"/>
      <c r="BF126" s="935"/>
      <c r="BG126" s="935"/>
      <c r="BH126" s="935"/>
      <c r="BI126" s="968"/>
      <c r="BJ126" s="930"/>
      <c r="BK126" s="931"/>
    </row>
    <row r="127" spans="2:63" ht="13.8" thickBot="1" x14ac:dyDescent="0.3">
      <c r="B127" s="904"/>
      <c r="C127" s="907"/>
      <c r="D127" s="371"/>
      <c r="E127" s="372"/>
      <c r="F127" s="372"/>
      <c r="G127" s="910"/>
      <c r="H127" s="373"/>
      <c r="I127" s="373"/>
      <c r="J127" s="373"/>
      <c r="K127" s="373"/>
      <c r="L127" s="373"/>
      <c r="M127" s="373"/>
      <c r="N127" s="910"/>
      <c r="O127" s="374"/>
      <c r="P127" s="910"/>
      <c r="Q127" s="375"/>
      <c r="R127" s="375"/>
      <c r="S127" s="375"/>
      <c r="T127" s="375"/>
      <c r="U127" s="975"/>
      <c r="V127" s="978"/>
      <c r="W127" s="956"/>
      <c r="X127" s="372"/>
      <c r="Y127" s="372"/>
      <c r="Z127" s="910"/>
      <c r="AA127" s="910"/>
      <c r="AB127" s="910"/>
      <c r="AC127" s="910"/>
      <c r="AD127" s="972"/>
      <c r="AE127" s="373"/>
      <c r="AF127" s="372"/>
      <c r="AG127" s="372"/>
      <c r="AH127" s="372"/>
      <c r="AI127" s="372"/>
      <c r="AJ127" s="372"/>
      <c r="AK127" s="910"/>
      <c r="AL127" s="972"/>
      <c r="AM127" s="956"/>
      <c r="AN127" s="372"/>
      <c r="AO127" s="372"/>
      <c r="AP127" s="910"/>
      <c r="AQ127" s="959"/>
      <c r="AR127" s="939"/>
      <c r="AS127" s="372"/>
      <c r="AT127" s="372"/>
      <c r="AU127" s="372"/>
      <c r="AV127" s="372"/>
      <c r="AW127" s="372"/>
      <c r="AX127" s="910"/>
      <c r="AY127" s="378"/>
      <c r="AZ127" s="953"/>
      <c r="BA127" s="936"/>
      <c r="BB127" s="936"/>
      <c r="BC127" s="936"/>
      <c r="BD127" s="936"/>
      <c r="BE127" s="981"/>
      <c r="BF127" s="936"/>
      <c r="BG127" s="936"/>
      <c r="BH127" s="936"/>
      <c r="BI127" s="969"/>
      <c r="BJ127" s="932"/>
      <c r="BK127" s="933"/>
    </row>
    <row r="128" spans="2:63" ht="13.8" thickTop="1" x14ac:dyDescent="0.25">
      <c r="B128" s="902" t="str">
        <f>IF(Summary!L18="","",Summary!L18)</f>
        <v/>
      </c>
      <c r="C128" s="905" t="str">
        <f>IF(B128="","",VLOOKUP(B128,Summary!$L$6:$M$106,2,FALSE))</f>
        <v/>
      </c>
      <c r="D128" s="369"/>
      <c r="E128" s="249"/>
      <c r="F128" s="250"/>
      <c r="G128" s="908"/>
      <c r="H128" s="252"/>
      <c r="I128" s="252"/>
      <c r="J128" s="252"/>
      <c r="K128" s="252"/>
      <c r="L128" s="252"/>
      <c r="M128" s="252"/>
      <c r="N128" s="908"/>
      <c r="O128" s="249"/>
      <c r="P128" s="908"/>
      <c r="Q128" s="253"/>
      <c r="R128" s="253"/>
      <c r="S128" s="253"/>
      <c r="T128" s="253"/>
      <c r="U128" s="973"/>
      <c r="V128" s="976"/>
      <c r="W128" s="954"/>
      <c r="X128" s="250"/>
      <c r="Y128" s="250"/>
      <c r="Z128" s="908"/>
      <c r="AA128" s="908"/>
      <c r="AB128" s="908"/>
      <c r="AC128" s="908"/>
      <c r="AD128" s="970"/>
      <c r="AE128" s="252"/>
      <c r="AF128" s="250"/>
      <c r="AG128" s="250"/>
      <c r="AH128" s="250"/>
      <c r="AI128" s="250"/>
      <c r="AJ128" s="250"/>
      <c r="AK128" s="908"/>
      <c r="AL128" s="970"/>
      <c r="AM128" s="954"/>
      <c r="AN128" s="250"/>
      <c r="AO128" s="250"/>
      <c r="AP128" s="908"/>
      <c r="AQ128" s="957"/>
      <c r="AR128" s="937"/>
      <c r="AS128" s="250"/>
      <c r="AT128" s="250"/>
      <c r="AU128" s="250"/>
      <c r="AV128" s="250"/>
      <c r="AW128" s="250"/>
      <c r="AX128" s="908"/>
      <c r="AY128" s="376"/>
      <c r="AZ128" s="951">
        <f>IF(B128="",0,SUMIF(Labor!$F$13:$F$351, Activity_Location_Listing!C128, Labor!$BX$13:$BX$351))</f>
        <v>0</v>
      </c>
      <c r="BA128" s="934">
        <f>IF(B128="",0,SUMIF(Equipment!$G$11:$G$150, Activity_Location_Listing!C128, Equipment!$BK$11:$BK$150))</f>
        <v>0</v>
      </c>
      <c r="BB128" s="934">
        <f>IF(B128="",0,SUMIF(Material!$J$10:$J$59, Activity_Location_Listing!C128, Material!$P$10:$P$59))</f>
        <v>0</v>
      </c>
      <c r="BC128" s="934">
        <f>IF(B128="",0,SUMIF(Contract!$N$10:$N$85, Activity_Location_Listing!C128, Contract!$O$10:$O$85))</f>
        <v>0</v>
      </c>
      <c r="BD128" s="934">
        <f>IF(B128="",0,SUMIF(Rented_Equipment!$N$10:$N$45, Activity_Location_Listing!C128, Rented_Equipment!$Q$10:$Q$45))</f>
        <v>0</v>
      </c>
      <c r="BE128" s="979">
        <f>IF(B128="",0,SUMIF(Purchased_Equipment!$Q$11:$Q$46,Activity_Location_Listing!C128,Purchased_Equipment!$R$11:$R$46))</f>
        <v>0</v>
      </c>
      <c r="BF128" s="934">
        <f>IF(B128="",0,SUMIF(Soft_Costs!$P$11:$P$46,Activity_Location_Listing!C128,Soft_Costs!$Q$11:$Q$46))</f>
        <v>0</v>
      </c>
      <c r="BG128" s="934">
        <f>IF(B128="",0,SUMIF(Mutual_Aid!$F$10:$F$19, Activity_Location_Listing!C128, Mutual_Aid!$J$10:$J$19)+SUMIF(Mutual_Aid!$F$23:$F$32, Activity_Location_Listing!C128, Mutual_Aid!$J$23:$J$32)+SUMIF(Mutual_Aid!$F$36:$F$55, Activity_Location_Listing!C128, Mutual_Aid!$J$36:$J$55))</f>
        <v>0</v>
      </c>
      <c r="BH128" s="934">
        <f>IF(B128="",0,SUMIF(Insurance_Reductions!$P$10:$P$45,Activity_Location_Listing!C128,Insurance_Reductions!$Q$10:$Q$45))</f>
        <v>0</v>
      </c>
      <c r="BI128" s="967">
        <f>IF(B128="",0,AQ128)</f>
        <v>0</v>
      </c>
      <c r="BJ128" s="928">
        <f t="shared" ref="BJ128" si="11">SUM(AZ128:BG137)-BH128-BI128</f>
        <v>0</v>
      </c>
      <c r="BK128" s="929"/>
    </row>
    <row r="129" spans="2:63" x14ac:dyDescent="0.25">
      <c r="B129" s="903"/>
      <c r="C129" s="906"/>
      <c r="D129" s="370"/>
      <c r="E129" s="236"/>
      <c r="F129" s="236"/>
      <c r="G129" s="909"/>
      <c r="H129" s="238"/>
      <c r="I129" s="238"/>
      <c r="J129" s="238"/>
      <c r="K129" s="238"/>
      <c r="L129" s="238"/>
      <c r="M129" s="238"/>
      <c r="N129" s="909"/>
      <c r="O129" s="235"/>
      <c r="P129" s="909"/>
      <c r="Q129" s="237"/>
      <c r="R129" s="237"/>
      <c r="S129" s="237"/>
      <c r="T129" s="237"/>
      <c r="U129" s="974"/>
      <c r="V129" s="977"/>
      <c r="W129" s="955"/>
      <c r="X129" s="236"/>
      <c r="Y129" s="236"/>
      <c r="Z129" s="909"/>
      <c r="AA129" s="909"/>
      <c r="AB129" s="909"/>
      <c r="AC129" s="909"/>
      <c r="AD129" s="971"/>
      <c r="AE129" s="238"/>
      <c r="AF129" s="236"/>
      <c r="AG129" s="236"/>
      <c r="AH129" s="236"/>
      <c r="AI129" s="236"/>
      <c r="AJ129" s="236"/>
      <c r="AK129" s="909"/>
      <c r="AL129" s="971"/>
      <c r="AM129" s="955"/>
      <c r="AN129" s="236"/>
      <c r="AO129" s="236"/>
      <c r="AP129" s="909"/>
      <c r="AQ129" s="958"/>
      <c r="AR129" s="938"/>
      <c r="AS129" s="236"/>
      <c r="AT129" s="236"/>
      <c r="AU129" s="236"/>
      <c r="AV129" s="236"/>
      <c r="AW129" s="236"/>
      <c r="AX129" s="909"/>
      <c r="AY129" s="377"/>
      <c r="AZ129" s="952"/>
      <c r="BA129" s="935"/>
      <c r="BB129" s="935"/>
      <c r="BC129" s="935"/>
      <c r="BD129" s="935"/>
      <c r="BE129" s="980"/>
      <c r="BF129" s="935"/>
      <c r="BG129" s="935"/>
      <c r="BH129" s="935"/>
      <c r="BI129" s="968"/>
      <c r="BJ129" s="930"/>
      <c r="BK129" s="931"/>
    </row>
    <row r="130" spans="2:63" x14ac:dyDescent="0.25">
      <c r="B130" s="903"/>
      <c r="C130" s="906"/>
      <c r="D130" s="370"/>
      <c r="E130" s="236"/>
      <c r="F130" s="236"/>
      <c r="G130" s="909"/>
      <c r="H130" s="238"/>
      <c r="I130" s="238"/>
      <c r="J130" s="238"/>
      <c r="K130" s="238"/>
      <c r="L130" s="238"/>
      <c r="M130" s="238"/>
      <c r="N130" s="909"/>
      <c r="O130" s="235"/>
      <c r="P130" s="909"/>
      <c r="Q130" s="237"/>
      <c r="R130" s="237"/>
      <c r="S130" s="237"/>
      <c r="T130" s="237"/>
      <c r="U130" s="974"/>
      <c r="V130" s="977"/>
      <c r="W130" s="955"/>
      <c r="X130" s="236"/>
      <c r="Y130" s="236"/>
      <c r="Z130" s="909"/>
      <c r="AA130" s="909"/>
      <c r="AB130" s="909"/>
      <c r="AC130" s="909"/>
      <c r="AD130" s="971"/>
      <c r="AE130" s="238"/>
      <c r="AF130" s="236"/>
      <c r="AG130" s="236"/>
      <c r="AH130" s="236"/>
      <c r="AI130" s="236"/>
      <c r="AJ130" s="236"/>
      <c r="AK130" s="909"/>
      <c r="AL130" s="971"/>
      <c r="AM130" s="955"/>
      <c r="AN130" s="236"/>
      <c r="AO130" s="236"/>
      <c r="AP130" s="909"/>
      <c r="AQ130" s="958"/>
      <c r="AR130" s="938"/>
      <c r="AS130" s="236"/>
      <c r="AT130" s="236"/>
      <c r="AU130" s="236"/>
      <c r="AV130" s="236"/>
      <c r="AW130" s="236"/>
      <c r="AX130" s="909"/>
      <c r="AY130" s="377"/>
      <c r="AZ130" s="952"/>
      <c r="BA130" s="935"/>
      <c r="BB130" s="935"/>
      <c r="BC130" s="935"/>
      <c r="BD130" s="935"/>
      <c r="BE130" s="980"/>
      <c r="BF130" s="935"/>
      <c r="BG130" s="935"/>
      <c r="BH130" s="935"/>
      <c r="BI130" s="968"/>
      <c r="BJ130" s="930"/>
      <c r="BK130" s="931"/>
    </row>
    <row r="131" spans="2:63" x14ac:dyDescent="0.25">
      <c r="B131" s="903"/>
      <c r="C131" s="906"/>
      <c r="D131" s="370"/>
      <c r="E131" s="236"/>
      <c r="F131" s="236"/>
      <c r="G131" s="909"/>
      <c r="H131" s="238"/>
      <c r="I131" s="238"/>
      <c r="J131" s="238"/>
      <c r="K131" s="238"/>
      <c r="L131" s="238"/>
      <c r="M131" s="238"/>
      <c r="N131" s="909"/>
      <c r="O131" s="235"/>
      <c r="P131" s="909"/>
      <c r="Q131" s="237"/>
      <c r="R131" s="237"/>
      <c r="S131" s="237"/>
      <c r="T131" s="237"/>
      <c r="U131" s="974"/>
      <c r="V131" s="977"/>
      <c r="W131" s="955"/>
      <c r="X131" s="236"/>
      <c r="Y131" s="236"/>
      <c r="Z131" s="909"/>
      <c r="AA131" s="909"/>
      <c r="AB131" s="909"/>
      <c r="AC131" s="909"/>
      <c r="AD131" s="971"/>
      <c r="AE131" s="238"/>
      <c r="AF131" s="236"/>
      <c r="AG131" s="236"/>
      <c r="AH131" s="236"/>
      <c r="AI131" s="236"/>
      <c r="AJ131" s="236"/>
      <c r="AK131" s="909"/>
      <c r="AL131" s="971"/>
      <c r="AM131" s="955"/>
      <c r="AN131" s="236"/>
      <c r="AO131" s="236"/>
      <c r="AP131" s="909"/>
      <c r="AQ131" s="958"/>
      <c r="AR131" s="938"/>
      <c r="AS131" s="236"/>
      <c r="AT131" s="236"/>
      <c r="AU131" s="236"/>
      <c r="AV131" s="236"/>
      <c r="AW131" s="236"/>
      <c r="AX131" s="909"/>
      <c r="AY131" s="377"/>
      <c r="AZ131" s="952"/>
      <c r="BA131" s="935"/>
      <c r="BB131" s="935"/>
      <c r="BC131" s="935"/>
      <c r="BD131" s="935"/>
      <c r="BE131" s="980"/>
      <c r="BF131" s="935"/>
      <c r="BG131" s="935"/>
      <c r="BH131" s="935"/>
      <c r="BI131" s="968"/>
      <c r="BJ131" s="930"/>
      <c r="BK131" s="931"/>
    </row>
    <row r="132" spans="2:63" x14ac:dyDescent="0.25">
      <c r="B132" s="903"/>
      <c r="C132" s="906"/>
      <c r="D132" s="370"/>
      <c r="E132" s="236"/>
      <c r="F132" s="236"/>
      <c r="G132" s="909"/>
      <c r="H132" s="238"/>
      <c r="I132" s="238"/>
      <c r="J132" s="238"/>
      <c r="K132" s="238"/>
      <c r="L132" s="238"/>
      <c r="M132" s="238"/>
      <c r="N132" s="909"/>
      <c r="O132" s="235"/>
      <c r="P132" s="909"/>
      <c r="Q132" s="237"/>
      <c r="R132" s="237"/>
      <c r="S132" s="237"/>
      <c r="T132" s="237"/>
      <c r="U132" s="974"/>
      <c r="V132" s="977"/>
      <c r="W132" s="955"/>
      <c r="X132" s="236"/>
      <c r="Y132" s="236"/>
      <c r="Z132" s="909"/>
      <c r="AA132" s="909"/>
      <c r="AB132" s="909"/>
      <c r="AC132" s="909"/>
      <c r="AD132" s="971"/>
      <c r="AE132" s="238"/>
      <c r="AF132" s="236"/>
      <c r="AG132" s="236"/>
      <c r="AH132" s="236"/>
      <c r="AI132" s="236"/>
      <c r="AJ132" s="236"/>
      <c r="AK132" s="909"/>
      <c r="AL132" s="971"/>
      <c r="AM132" s="955"/>
      <c r="AN132" s="236"/>
      <c r="AO132" s="236"/>
      <c r="AP132" s="909"/>
      <c r="AQ132" s="958"/>
      <c r="AR132" s="938"/>
      <c r="AS132" s="236"/>
      <c r="AT132" s="236"/>
      <c r="AU132" s="236"/>
      <c r="AV132" s="236"/>
      <c r="AW132" s="236"/>
      <c r="AX132" s="909"/>
      <c r="AY132" s="377"/>
      <c r="AZ132" s="952"/>
      <c r="BA132" s="935"/>
      <c r="BB132" s="935"/>
      <c r="BC132" s="935"/>
      <c r="BD132" s="935"/>
      <c r="BE132" s="980"/>
      <c r="BF132" s="935"/>
      <c r="BG132" s="935"/>
      <c r="BH132" s="935"/>
      <c r="BI132" s="968"/>
      <c r="BJ132" s="930"/>
      <c r="BK132" s="931"/>
    </row>
    <row r="133" spans="2:63" x14ac:dyDescent="0.25">
      <c r="B133" s="903"/>
      <c r="C133" s="906"/>
      <c r="D133" s="370"/>
      <c r="E133" s="236"/>
      <c r="F133" s="236"/>
      <c r="G133" s="909"/>
      <c r="H133" s="238"/>
      <c r="I133" s="238"/>
      <c r="J133" s="238"/>
      <c r="K133" s="238"/>
      <c r="L133" s="238"/>
      <c r="M133" s="238"/>
      <c r="N133" s="909"/>
      <c r="O133" s="235"/>
      <c r="P133" s="909"/>
      <c r="Q133" s="237"/>
      <c r="R133" s="237"/>
      <c r="S133" s="237"/>
      <c r="T133" s="237"/>
      <c r="U133" s="974"/>
      <c r="V133" s="977"/>
      <c r="W133" s="955"/>
      <c r="X133" s="236"/>
      <c r="Y133" s="236"/>
      <c r="Z133" s="909"/>
      <c r="AA133" s="909"/>
      <c r="AB133" s="909"/>
      <c r="AC133" s="909"/>
      <c r="AD133" s="971"/>
      <c r="AE133" s="238"/>
      <c r="AF133" s="236"/>
      <c r="AG133" s="236"/>
      <c r="AH133" s="236"/>
      <c r="AI133" s="236"/>
      <c r="AJ133" s="236"/>
      <c r="AK133" s="909"/>
      <c r="AL133" s="971"/>
      <c r="AM133" s="955"/>
      <c r="AN133" s="236"/>
      <c r="AO133" s="236"/>
      <c r="AP133" s="909"/>
      <c r="AQ133" s="958"/>
      <c r="AR133" s="938"/>
      <c r="AS133" s="236"/>
      <c r="AT133" s="236"/>
      <c r="AU133" s="236"/>
      <c r="AV133" s="236"/>
      <c r="AW133" s="236"/>
      <c r="AX133" s="909"/>
      <c r="AY133" s="377"/>
      <c r="AZ133" s="952"/>
      <c r="BA133" s="935"/>
      <c r="BB133" s="935"/>
      <c r="BC133" s="935"/>
      <c r="BD133" s="935"/>
      <c r="BE133" s="980"/>
      <c r="BF133" s="935"/>
      <c r="BG133" s="935"/>
      <c r="BH133" s="935"/>
      <c r="BI133" s="968"/>
      <c r="BJ133" s="930"/>
      <c r="BK133" s="931"/>
    </row>
    <row r="134" spans="2:63" x14ac:dyDescent="0.25">
      <c r="B134" s="903"/>
      <c r="C134" s="906"/>
      <c r="D134" s="370"/>
      <c r="E134" s="236"/>
      <c r="F134" s="236"/>
      <c r="G134" s="909"/>
      <c r="H134" s="238"/>
      <c r="I134" s="238"/>
      <c r="J134" s="238"/>
      <c r="K134" s="238"/>
      <c r="L134" s="238"/>
      <c r="M134" s="238"/>
      <c r="N134" s="909"/>
      <c r="O134" s="235"/>
      <c r="P134" s="909"/>
      <c r="Q134" s="237"/>
      <c r="R134" s="237"/>
      <c r="S134" s="237"/>
      <c r="T134" s="237"/>
      <c r="U134" s="974"/>
      <c r="V134" s="977"/>
      <c r="W134" s="955"/>
      <c r="X134" s="236"/>
      <c r="Y134" s="236"/>
      <c r="Z134" s="909"/>
      <c r="AA134" s="909"/>
      <c r="AB134" s="909"/>
      <c r="AC134" s="909"/>
      <c r="AD134" s="971"/>
      <c r="AE134" s="238"/>
      <c r="AF134" s="236"/>
      <c r="AG134" s="236"/>
      <c r="AH134" s="236"/>
      <c r="AI134" s="236"/>
      <c r="AJ134" s="236"/>
      <c r="AK134" s="909"/>
      <c r="AL134" s="971"/>
      <c r="AM134" s="955"/>
      <c r="AN134" s="236"/>
      <c r="AO134" s="236"/>
      <c r="AP134" s="909"/>
      <c r="AQ134" s="958"/>
      <c r="AR134" s="938"/>
      <c r="AS134" s="236"/>
      <c r="AT134" s="236"/>
      <c r="AU134" s="236"/>
      <c r="AV134" s="236"/>
      <c r="AW134" s="236"/>
      <c r="AX134" s="909"/>
      <c r="AY134" s="377"/>
      <c r="AZ134" s="952"/>
      <c r="BA134" s="935"/>
      <c r="BB134" s="935"/>
      <c r="BC134" s="935"/>
      <c r="BD134" s="935"/>
      <c r="BE134" s="980"/>
      <c r="BF134" s="935"/>
      <c r="BG134" s="935"/>
      <c r="BH134" s="935"/>
      <c r="BI134" s="968"/>
      <c r="BJ134" s="930"/>
      <c r="BK134" s="931"/>
    </row>
    <row r="135" spans="2:63" x14ac:dyDescent="0.25">
      <c r="B135" s="903"/>
      <c r="C135" s="906"/>
      <c r="D135" s="370"/>
      <c r="E135" s="236"/>
      <c r="F135" s="236"/>
      <c r="G135" s="909"/>
      <c r="H135" s="238"/>
      <c r="I135" s="238"/>
      <c r="J135" s="238"/>
      <c r="K135" s="238"/>
      <c r="L135" s="238"/>
      <c r="M135" s="238"/>
      <c r="N135" s="909"/>
      <c r="O135" s="235"/>
      <c r="P135" s="909"/>
      <c r="Q135" s="237"/>
      <c r="R135" s="237"/>
      <c r="S135" s="237"/>
      <c r="T135" s="237"/>
      <c r="U135" s="974"/>
      <c r="V135" s="977"/>
      <c r="W135" s="955"/>
      <c r="X135" s="236"/>
      <c r="Y135" s="236"/>
      <c r="Z135" s="909"/>
      <c r="AA135" s="909"/>
      <c r="AB135" s="909"/>
      <c r="AC135" s="909"/>
      <c r="AD135" s="971"/>
      <c r="AE135" s="238"/>
      <c r="AF135" s="236"/>
      <c r="AG135" s="236"/>
      <c r="AH135" s="236"/>
      <c r="AI135" s="236"/>
      <c r="AJ135" s="236"/>
      <c r="AK135" s="909"/>
      <c r="AL135" s="971"/>
      <c r="AM135" s="955"/>
      <c r="AN135" s="236"/>
      <c r="AO135" s="236"/>
      <c r="AP135" s="909"/>
      <c r="AQ135" s="958"/>
      <c r="AR135" s="938"/>
      <c r="AS135" s="236"/>
      <c r="AT135" s="236"/>
      <c r="AU135" s="236"/>
      <c r="AV135" s="236"/>
      <c r="AW135" s="236"/>
      <c r="AX135" s="909"/>
      <c r="AY135" s="377"/>
      <c r="AZ135" s="952"/>
      <c r="BA135" s="935"/>
      <c r="BB135" s="935"/>
      <c r="BC135" s="935"/>
      <c r="BD135" s="935"/>
      <c r="BE135" s="980"/>
      <c r="BF135" s="935"/>
      <c r="BG135" s="935"/>
      <c r="BH135" s="935"/>
      <c r="BI135" s="968"/>
      <c r="BJ135" s="930"/>
      <c r="BK135" s="931"/>
    </row>
    <row r="136" spans="2:63" x14ac:dyDescent="0.25">
      <c r="B136" s="903"/>
      <c r="C136" s="906"/>
      <c r="D136" s="370"/>
      <c r="E136" s="236"/>
      <c r="F136" s="236"/>
      <c r="G136" s="909"/>
      <c r="H136" s="238"/>
      <c r="I136" s="238"/>
      <c r="J136" s="238"/>
      <c r="K136" s="238"/>
      <c r="L136" s="238"/>
      <c r="M136" s="238"/>
      <c r="N136" s="909"/>
      <c r="O136" s="235"/>
      <c r="P136" s="909"/>
      <c r="Q136" s="237"/>
      <c r="R136" s="237"/>
      <c r="S136" s="237"/>
      <c r="T136" s="237"/>
      <c r="U136" s="974"/>
      <c r="V136" s="977"/>
      <c r="W136" s="955"/>
      <c r="X136" s="236"/>
      <c r="Y136" s="236"/>
      <c r="Z136" s="909"/>
      <c r="AA136" s="909"/>
      <c r="AB136" s="909"/>
      <c r="AC136" s="909"/>
      <c r="AD136" s="971"/>
      <c r="AE136" s="238"/>
      <c r="AF136" s="236"/>
      <c r="AG136" s="236"/>
      <c r="AH136" s="236"/>
      <c r="AI136" s="236"/>
      <c r="AJ136" s="236"/>
      <c r="AK136" s="909"/>
      <c r="AL136" s="971"/>
      <c r="AM136" s="955"/>
      <c r="AN136" s="236"/>
      <c r="AO136" s="236"/>
      <c r="AP136" s="909"/>
      <c r="AQ136" s="958"/>
      <c r="AR136" s="938"/>
      <c r="AS136" s="236"/>
      <c r="AT136" s="236"/>
      <c r="AU136" s="236"/>
      <c r="AV136" s="236"/>
      <c r="AW136" s="236"/>
      <c r="AX136" s="909"/>
      <c r="AY136" s="377"/>
      <c r="AZ136" s="952"/>
      <c r="BA136" s="935"/>
      <c r="BB136" s="935"/>
      <c r="BC136" s="935"/>
      <c r="BD136" s="935"/>
      <c r="BE136" s="980"/>
      <c r="BF136" s="935"/>
      <c r="BG136" s="935"/>
      <c r="BH136" s="935"/>
      <c r="BI136" s="968"/>
      <c r="BJ136" s="930"/>
      <c r="BK136" s="931"/>
    </row>
    <row r="137" spans="2:63" ht="13.8" thickBot="1" x14ac:dyDescent="0.3">
      <c r="B137" s="904"/>
      <c r="C137" s="907"/>
      <c r="D137" s="371"/>
      <c r="E137" s="372"/>
      <c r="F137" s="372"/>
      <c r="G137" s="910"/>
      <c r="H137" s="373"/>
      <c r="I137" s="373"/>
      <c r="J137" s="373"/>
      <c r="K137" s="373"/>
      <c r="L137" s="373"/>
      <c r="M137" s="373"/>
      <c r="N137" s="910"/>
      <c r="O137" s="374"/>
      <c r="P137" s="910"/>
      <c r="Q137" s="375"/>
      <c r="R137" s="375"/>
      <c r="S137" s="375"/>
      <c r="T137" s="375"/>
      <c r="U137" s="975"/>
      <c r="V137" s="978"/>
      <c r="W137" s="956"/>
      <c r="X137" s="372"/>
      <c r="Y137" s="372"/>
      <c r="Z137" s="910"/>
      <c r="AA137" s="910"/>
      <c r="AB137" s="910"/>
      <c r="AC137" s="910"/>
      <c r="AD137" s="972"/>
      <c r="AE137" s="373"/>
      <c r="AF137" s="372"/>
      <c r="AG137" s="372"/>
      <c r="AH137" s="372"/>
      <c r="AI137" s="372"/>
      <c r="AJ137" s="372"/>
      <c r="AK137" s="910"/>
      <c r="AL137" s="972"/>
      <c r="AM137" s="956"/>
      <c r="AN137" s="372"/>
      <c r="AO137" s="372"/>
      <c r="AP137" s="910"/>
      <c r="AQ137" s="959"/>
      <c r="AR137" s="939"/>
      <c r="AS137" s="372"/>
      <c r="AT137" s="372"/>
      <c r="AU137" s="372"/>
      <c r="AV137" s="372"/>
      <c r="AW137" s="372"/>
      <c r="AX137" s="910"/>
      <c r="AY137" s="378"/>
      <c r="AZ137" s="953"/>
      <c r="BA137" s="936"/>
      <c r="BB137" s="936"/>
      <c r="BC137" s="936"/>
      <c r="BD137" s="936"/>
      <c r="BE137" s="981"/>
      <c r="BF137" s="936"/>
      <c r="BG137" s="936"/>
      <c r="BH137" s="936"/>
      <c r="BI137" s="969"/>
      <c r="BJ137" s="932"/>
      <c r="BK137" s="933"/>
    </row>
    <row r="138" spans="2:63" ht="13.8" thickTop="1" x14ac:dyDescent="0.25">
      <c r="B138" s="902" t="str">
        <f>IF(Summary!L19="","",Summary!L19)</f>
        <v/>
      </c>
      <c r="C138" s="905" t="str">
        <f>IF(B138="","",VLOOKUP(B138,Summary!$L$6:$M$106,2,FALSE))</f>
        <v/>
      </c>
      <c r="D138" s="369"/>
      <c r="E138" s="249"/>
      <c r="F138" s="250"/>
      <c r="G138" s="908"/>
      <c r="H138" s="252"/>
      <c r="I138" s="252"/>
      <c r="J138" s="252"/>
      <c r="K138" s="252"/>
      <c r="L138" s="252"/>
      <c r="M138" s="252"/>
      <c r="N138" s="908"/>
      <c r="O138" s="249"/>
      <c r="P138" s="908"/>
      <c r="Q138" s="253"/>
      <c r="R138" s="253"/>
      <c r="S138" s="253"/>
      <c r="T138" s="253"/>
      <c r="U138" s="973"/>
      <c r="V138" s="976"/>
      <c r="W138" s="954"/>
      <c r="X138" s="250"/>
      <c r="Y138" s="250"/>
      <c r="Z138" s="908"/>
      <c r="AA138" s="908"/>
      <c r="AB138" s="908"/>
      <c r="AC138" s="908"/>
      <c r="AD138" s="970"/>
      <c r="AE138" s="252"/>
      <c r="AF138" s="250"/>
      <c r="AG138" s="250"/>
      <c r="AH138" s="250"/>
      <c r="AI138" s="250"/>
      <c r="AJ138" s="250"/>
      <c r="AK138" s="908"/>
      <c r="AL138" s="970"/>
      <c r="AM138" s="954"/>
      <c r="AN138" s="250"/>
      <c r="AO138" s="250"/>
      <c r="AP138" s="908"/>
      <c r="AQ138" s="957"/>
      <c r="AR138" s="937"/>
      <c r="AS138" s="250"/>
      <c r="AT138" s="250"/>
      <c r="AU138" s="250"/>
      <c r="AV138" s="250"/>
      <c r="AW138" s="250"/>
      <c r="AX138" s="908"/>
      <c r="AY138" s="376"/>
      <c r="AZ138" s="951">
        <f>IF(B138="",0,SUMIF(Labor!$F$13:$F$351, Activity_Location_Listing!C138, Labor!$BX$13:$BX$351))</f>
        <v>0</v>
      </c>
      <c r="BA138" s="934">
        <f>IF(B138="",0,SUMIF(Equipment!$G$11:$G$150, Activity_Location_Listing!C138, Equipment!$BK$11:$BK$150))</f>
        <v>0</v>
      </c>
      <c r="BB138" s="934">
        <f>IF(B138="",0,SUMIF(Material!$J$10:$J$59, Activity_Location_Listing!C138, Material!$P$10:$P$59))</f>
        <v>0</v>
      </c>
      <c r="BC138" s="934">
        <f>IF(B138="",0,SUMIF(Contract!$N$10:$N$85, Activity_Location_Listing!C138, Contract!$O$10:$O$85))</f>
        <v>0</v>
      </c>
      <c r="BD138" s="934">
        <f>IF(B138="",0,SUMIF(Rented_Equipment!$N$10:$N$45, Activity_Location_Listing!C138, Rented_Equipment!$Q$10:$Q$45))</f>
        <v>0</v>
      </c>
      <c r="BE138" s="979">
        <f>IF(B138="",0,SUMIF(Purchased_Equipment!$Q$11:$Q$46,Activity_Location_Listing!C138,Purchased_Equipment!$R$11:$R$46))</f>
        <v>0</v>
      </c>
      <c r="BF138" s="934">
        <f>IF(B138="",0,SUMIF(Soft_Costs!$P$11:$P$46,Activity_Location_Listing!C138,Soft_Costs!$Q$11:$Q$46))</f>
        <v>0</v>
      </c>
      <c r="BG138" s="934">
        <f>IF(B138="",0,SUMIF(Mutual_Aid!$F$10:$F$19, Activity_Location_Listing!C138, Mutual_Aid!$J$10:$J$19)+SUMIF(Mutual_Aid!$F$23:$F$32, Activity_Location_Listing!C138, Mutual_Aid!$J$23:$J$32)+SUMIF(Mutual_Aid!$F$36:$F$55, Activity_Location_Listing!C138, Mutual_Aid!$J$36:$J$55))</f>
        <v>0</v>
      </c>
      <c r="BH138" s="934">
        <f>IF(B138="",0,SUMIF(Insurance_Reductions!$P$10:$P$45,Activity_Location_Listing!C138,Insurance_Reductions!$Q$10:$Q$45))</f>
        <v>0</v>
      </c>
      <c r="BI138" s="967">
        <f>IF(B138="",0,AQ138)</f>
        <v>0</v>
      </c>
      <c r="BJ138" s="928">
        <f t="shared" ref="BJ138" si="12">SUM(AZ138:BG147)-BH138-BI138</f>
        <v>0</v>
      </c>
      <c r="BK138" s="929"/>
    </row>
    <row r="139" spans="2:63" x14ac:dyDescent="0.25">
      <c r="B139" s="903"/>
      <c r="C139" s="906"/>
      <c r="D139" s="370"/>
      <c r="E139" s="236"/>
      <c r="F139" s="236"/>
      <c r="G139" s="909"/>
      <c r="H139" s="238"/>
      <c r="I139" s="238"/>
      <c r="J139" s="238"/>
      <c r="K139" s="238"/>
      <c r="L139" s="238"/>
      <c r="M139" s="238"/>
      <c r="N139" s="909"/>
      <c r="O139" s="235"/>
      <c r="P139" s="909"/>
      <c r="Q139" s="237"/>
      <c r="R139" s="237"/>
      <c r="S139" s="237"/>
      <c r="T139" s="237"/>
      <c r="U139" s="974"/>
      <c r="V139" s="977"/>
      <c r="W139" s="955"/>
      <c r="X139" s="236"/>
      <c r="Y139" s="236"/>
      <c r="Z139" s="909"/>
      <c r="AA139" s="909"/>
      <c r="AB139" s="909"/>
      <c r="AC139" s="909"/>
      <c r="AD139" s="971"/>
      <c r="AE139" s="238"/>
      <c r="AF139" s="236"/>
      <c r="AG139" s="236"/>
      <c r="AH139" s="236"/>
      <c r="AI139" s="236"/>
      <c r="AJ139" s="236"/>
      <c r="AK139" s="909"/>
      <c r="AL139" s="971"/>
      <c r="AM139" s="955"/>
      <c r="AN139" s="236"/>
      <c r="AO139" s="236"/>
      <c r="AP139" s="909"/>
      <c r="AQ139" s="958"/>
      <c r="AR139" s="938"/>
      <c r="AS139" s="236"/>
      <c r="AT139" s="236"/>
      <c r="AU139" s="236"/>
      <c r="AV139" s="236"/>
      <c r="AW139" s="236"/>
      <c r="AX139" s="909"/>
      <c r="AY139" s="377"/>
      <c r="AZ139" s="952"/>
      <c r="BA139" s="935"/>
      <c r="BB139" s="935"/>
      <c r="BC139" s="935"/>
      <c r="BD139" s="935"/>
      <c r="BE139" s="980"/>
      <c r="BF139" s="935"/>
      <c r="BG139" s="935"/>
      <c r="BH139" s="935"/>
      <c r="BI139" s="968"/>
      <c r="BJ139" s="930"/>
      <c r="BK139" s="931"/>
    </row>
    <row r="140" spans="2:63" x14ac:dyDescent="0.25">
      <c r="B140" s="903"/>
      <c r="C140" s="906"/>
      <c r="D140" s="370"/>
      <c r="E140" s="236"/>
      <c r="F140" s="236"/>
      <c r="G140" s="909"/>
      <c r="H140" s="238"/>
      <c r="I140" s="238"/>
      <c r="J140" s="238"/>
      <c r="K140" s="238"/>
      <c r="L140" s="238"/>
      <c r="M140" s="238"/>
      <c r="N140" s="909"/>
      <c r="O140" s="235"/>
      <c r="P140" s="909"/>
      <c r="Q140" s="237"/>
      <c r="R140" s="237"/>
      <c r="S140" s="237"/>
      <c r="T140" s="237"/>
      <c r="U140" s="974"/>
      <c r="V140" s="977"/>
      <c r="W140" s="955"/>
      <c r="X140" s="236"/>
      <c r="Y140" s="236"/>
      <c r="Z140" s="909"/>
      <c r="AA140" s="909"/>
      <c r="AB140" s="909"/>
      <c r="AC140" s="909"/>
      <c r="AD140" s="971"/>
      <c r="AE140" s="238"/>
      <c r="AF140" s="236"/>
      <c r="AG140" s="236"/>
      <c r="AH140" s="236"/>
      <c r="AI140" s="236"/>
      <c r="AJ140" s="236"/>
      <c r="AK140" s="909"/>
      <c r="AL140" s="971"/>
      <c r="AM140" s="955"/>
      <c r="AN140" s="236"/>
      <c r="AO140" s="236"/>
      <c r="AP140" s="909"/>
      <c r="AQ140" s="958"/>
      <c r="AR140" s="938"/>
      <c r="AS140" s="236"/>
      <c r="AT140" s="236"/>
      <c r="AU140" s="236"/>
      <c r="AV140" s="236"/>
      <c r="AW140" s="236"/>
      <c r="AX140" s="909"/>
      <c r="AY140" s="377"/>
      <c r="AZ140" s="952"/>
      <c r="BA140" s="935"/>
      <c r="BB140" s="935"/>
      <c r="BC140" s="935"/>
      <c r="BD140" s="935"/>
      <c r="BE140" s="980"/>
      <c r="BF140" s="935"/>
      <c r="BG140" s="935"/>
      <c r="BH140" s="935"/>
      <c r="BI140" s="968"/>
      <c r="BJ140" s="930"/>
      <c r="BK140" s="931"/>
    </row>
    <row r="141" spans="2:63" x14ac:dyDescent="0.25">
      <c r="B141" s="903"/>
      <c r="C141" s="906"/>
      <c r="D141" s="370"/>
      <c r="E141" s="236"/>
      <c r="F141" s="236"/>
      <c r="G141" s="909"/>
      <c r="H141" s="238"/>
      <c r="I141" s="238"/>
      <c r="J141" s="238"/>
      <c r="K141" s="238"/>
      <c r="L141" s="238"/>
      <c r="M141" s="238"/>
      <c r="N141" s="909"/>
      <c r="O141" s="235"/>
      <c r="P141" s="909"/>
      <c r="Q141" s="237"/>
      <c r="R141" s="237"/>
      <c r="S141" s="237"/>
      <c r="T141" s="237"/>
      <c r="U141" s="974"/>
      <c r="V141" s="977"/>
      <c r="W141" s="955"/>
      <c r="X141" s="236"/>
      <c r="Y141" s="236"/>
      <c r="Z141" s="909"/>
      <c r="AA141" s="909"/>
      <c r="AB141" s="909"/>
      <c r="AC141" s="909"/>
      <c r="AD141" s="971"/>
      <c r="AE141" s="238"/>
      <c r="AF141" s="236"/>
      <c r="AG141" s="236"/>
      <c r="AH141" s="236"/>
      <c r="AI141" s="236"/>
      <c r="AJ141" s="236"/>
      <c r="AK141" s="909"/>
      <c r="AL141" s="971"/>
      <c r="AM141" s="955"/>
      <c r="AN141" s="236"/>
      <c r="AO141" s="236"/>
      <c r="AP141" s="909"/>
      <c r="AQ141" s="958"/>
      <c r="AR141" s="938"/>
      <c r="AS141" s="236"/>
      <c r="AT141" s="236"/>
      <c r="AU141" s="236"/>
      <c r="AV141" s="236"/>
      <c r="AW141" s="236"/>
      <c r="AX141" s="909"/>
      <c r="AY141" s="377"/>
      <c r="AZ141" s="952"/>
      <c r="BA141" s="935"/>
      <c r="BB141" s="935"/>
      <c r="BC141" s="935"/>
      <c r="BD141" s="935"/>
      <c r="BE141" s="980"/>
      <c r="BF141" s="935"/>
      <c r="BG141" s="935"/>
      <c r="BH141" s="935"/>
      <c r="BI141" s="968"/>
      <c r="BJ141" s="930"/>
      <c r="BK141" s="931"/>
    </row>
    <row r="142" spans="2:63" x14ac:dyDescent="0.25">
      <c r="B142" s="903"/>
      <c r="C142" s="906"/>
      <c r="D142" s="370"/>
      <c r="E142" s="236"/>
      <c r="F142" s="236"/>
      <c r="G142" s="909"/>
      <c r="H142" s="238"/>
      <c r="I142" s="238"/>
      <c r="J142" s="238"/>
      <c r="K142" s="238"/>
      <c r="L142" s="238"/>
      <c r="M142" s="238"/>
      <c r="N142" s="909"/>
      <c r="O142" s="235"/>
      <c r="P142" s="909"/>
      <c r="Q142" s="237"/>
      <c r="R142" s="237"/>
      <c r="S142" s="237"/>
      <c r="T142" s="237"/>
      <c r="U142" s="974"/>
      <c r="V142" s="977"/>
      <c r="W142" s="955"/>
      <c r="X142" s="236"/>
      <c r="Y142" s="236"/>
      <c r="Z142" s="909"/>
      <c r="AA142" s="909"/>
      <c r="AB142" s="909"/>
      <c r="AC142" s="909"/>
      <c r="AD142" s="971"/>
      <c r="AE142" s="238"/>
      <c r="AF142" s="236"/>
      <c r="AG142" s="236"/>
      <c r="AH142" s="236"/>
      <c r="AI142" s="236"/>
      <c r="AJ142" s="236"/>
      <c r="AK142" s="909"/>
      <c r="AL142" s="971"/>
      <c r="AM142" s="955"/>
      <c r="AN142" s="236"/>
      <c r="AO142" s="236"/>
      <c r="AP142" s="909"/>
      <c r="AQ142" s="958"/>
      <c r="AR142" s="938"/>
      <c r="AS142" s="236"/>
      <c r="AT142" s="236"/>
      <c r="AU142" s="236"/>
      <c r="AV142" s="236"/>
      <c r="AW142" s="236"/>
      <c r="AX142" s="909"/>
      <c r="AY142" s="377"/>
      <c r="AZ142" s="952"/>
      <c r="BA142" s="935"/>
      <c r="BB142" s="935"/>
      <c r="BC142" s="935"/>
      <c r="BD142" s="935"/>
      <c r="BE142" s="980"/>
      <c r="BF142" s="935"/>
      <c r="BG142" s="935"/>
      <c r="BH142" s="935"/>
      <c r="BI142" s="968"/>
      <c r="BJ142" s="930"/>
      <c r="BK142" s="931"/>
    </row>
    <row r="143" spans="2:63" x14ac:dyDescent="0.25">
      <c r="B143" s="903"/>
      <c r="C143" s="906"/>
      <c r="D143" s="370"/>
      <c r="E143" s="236"/>
      <c r="F143" s="236"/>
      <c r="G143" s="909"/>
      <c r="H143" s="238"/>
      <c r="I143" s="238"/>
      <c r="J143" s="238"/>
      <c r="K143" s="238"/>
      <c r="L143" s="238"/>
      <c r="M143" s="238"/>
      <c r="N143" s="909"/>
      <c r="O143" s="235"/>
      <c r="P143" s="909"/>
      <c r="Q143" s="237"/>
      <c r="R143" s="237"/>
      <c r="S143" s="237"/>
      <c r="T143" s="237"/>
      <c r="U143" s="974"/>
      <c r="V143" s="977"/>
      <c r="W143" s="955"/>
      <c r="X143" s="236"/>
      <c r="Y143" s="236"/>
      <c r="Z143" s="909"/>
      <c r="AA143" s="909"/>
      <c r="AB143" s="909"/>
      <c r="AC143" s="909"/>
      <c r="AD143" s="971"/>
      <c r="AE143" s="238"/>
      <c r="AF143" s="236"/>
      <c r="AG143" s="236"/>
      <c r="AH143" s="236"/>
      <c r="AI143" s="236"/>
      <c r="AJ143" s="236"/>
      <c r="AK143" s="909"/>
      <c r="AL143" s="971"/>
      <c r="AM143" s="955"/>
      <c r="AN143" s="236"/>
      <c r="AO143" s="236"/>
      <c r="AP143" s="909"/>
      <c r="AQ143" s="958"/>
      <c r="AR143" s="938"/>
      <c r="AS143" s="236"/>
      <c r="AT143" s="236"/>
      <c r="AU143" s="236"/>
      <c r="AV143" s="236"/>
      <c r="AW143" s="236"/>
      <c r="AX143" s="909"/>
      <c r="AY143" s="377"/>
      <c r="AZ143" s="952"/>
      <c r="BA143" s="935"/>
      <c r="BB143" s="935"/>
      <c r="BC143" s="935"/>
      <c r="BD143" s="935"/>
      <c r="BE143" s="980"/>
      <c r="BF143" s="935"/>
      <c r="BG143" s="935"/>
      <c r="BH143" s="935"/>
      <c r="BI143" s="968"/>
      <c r="BJ143" s="930"/>
      <c r="BK143" s="931"/>
    </row>
    <row r="144" spans="2:63" x14ac:dyDescent="0.25">
      <c r="B144" s="903"/>
      <c r="C144" s="906"/>
      <c r="D144" s="370"/>
      <c r="E144" s="236"/>
      <c r="F144" s="236"/>
      <c r="G144" s="909"/>
      <c r="H144" s="238"/>
      <c r="I144" s="238"/>
      <c r="J144" s="238"/>
      <c r="K144" s="238"/>
      <c r="L144" s="238"/>
      <c r="M144" s="238"/>
      <c r="N144" s="909"/>
      <c r="O144" s="235"/>
      <c r="P144" s="909"/>
      <c r="Q144" s="237"/>
      <c r="R144" s="237"/>
      <c r="S144" s="237"/>
      <c r="T144" s="237"/>
      <c r="U144" s="974"/>
      <c r="V144" s="977"/>
      <c r="W144" s="955"/>
      <c r="X144" s="236"/>
      <c r="Y144" s="236"/>
      <c r="Z144" s="909"/>
      <c r="AA144" s="909"/>
      <c r="AB144" s="909"/>
      <c r="AC144" s="909"/>
      <c r="AD144" s="971"/>
      <c r="AE144" s="238"/>
      <c r="AF144" s="236"/>
      <c r="AG144" s="236"/>
      <c r="AH144" s="236"/>
      <c r="AI144" s="236"/>
      <c r="AJ144" s="236"/>
      <c r="AK144" s="909"/>
      <c r="AL144" s="971"/>
      <c r="AM144" s="955"/>
      <c r="AN144" s="236"/>
      <c r="AO144" s="236"/>
      <c r="AP144" s="909"/>
      <c r="AQ144" s="958"/>
      <c r="AR144" s="938"/>
      <c r="AS144" s="236"/>
      <c r="AT144" s="236"/>
      <c r="AU144" s="236"/>
      <c r="AV144" s="236"/>
      <c r="AW144" s="236"/>
      <c r="AX144" s="909"/>
      <c r="AY144" s="377"/>
      <c r="AZ144" s="952"/>
      <c r="BA144" s="935"/>
      <c r="BB144" s="935"/>
      <c r="BC144" s="935"/>
      <c r="BD144" s="935"/>
      <c r="BE144" s="980"/>
      <c r="BF144" s="935"/>
      <c r="BG144" s="935"/>
      <c r="BH144" s="935"/>
      <c r="BI144" s="968"/>
      <c r="BJ144" s="930"/>
      <c r="BK144" s="931"/>
    </row>
    <row r="145" spans="2:63" x14ac:dyDescent="0.25">
      <c r="B145" s="903"/>
      <c r="C145" s="906"/>
      <c r="D145" s="370"/>
      <c r="E145" s="236"/>
      <c r="F145" s="236"/>
      <c r="G145" s="909"/>
      <c r="H145" s="238"/>
      <c r="I145" s="238"/>
      <c r="J145" s="238"/>
      <c r="K145" s="238"/>
      <c r="L145" s="238"/>
      <c r="M145" s="238"/>
      <c r="N145" s="909"/>
      <c r="O145" s="235"/>
      <c r="P145" s="909"/>
      <c r="Q145" s="237"/>
      <c r="R145" s="237"/>
      <c r="S145" s="237"/>
      <c r="T145" s="237"/>
      <c r="U145" s="974"/>
      <c r="V145" s="977"/>
      <c r="W145" s="955"/>
      <c r="X145" s="236"/>
      <c r="Y145" s="236"/>
      <c r="Z145" s="909"/>
      <c r="AA145" s="909"/>
      <c r="AB145" s="909"/>
      <c r="AC145" s="909"/>
      <c r="AD145" s="971"/>
      <c r="AE145" s="238"/>
      <c r="AF145" s="236"/>
      <c r="AG145" s="236"/>
      <c r="AH145" s="236"/>
      <c r="AI145" s="236"/>
      <c r="AJ145" s="236"/>
      <c r="AK145" s="909"/>
      <c r="AL145" s="971"/>
      <c r="AM145" s="955"/>
      <c r="AN145" s="236"/>
      <c r="AO145" s="236"/>
      <c r="AP145" s="909"/>
      <c r="AQ145" s="958"/>
      <c r="AR145" s="938"/>
      <c r="AS145" s="236"/>
      <c r="AT145" s="236"/>
      <c r="AU145" s="236"/>
      <c r="AV145" s="236"/>
      <c r="AW145" s="236"/>
      <c r="AX145" s="909"/>
      <c r="AY145" s="377"/>
      <c r="AZ145" s="952"/>
      <c r="BA145" s="935"/>
      <c r="BB145" s="935"/>
      <c r="BC145" s="935"/>
      <c r="BD145" s="935"/>
      <c r="BE145" s="980"/>
      <c r="BF145" s="935"/>
      <c r="BG145" s="935"/>
      <c r="BH145" s="935"/>
      <c r="BI145" s="968"/>
      <c r="BJ145" s="930"/>
      <c r="BK145" s="931"/>
    </row>
    <row r="146" spans="2:63" x14ac:dyDescent="0.25">
      <c r="B146" s="903"/>
      <c r="C146" s="906"/>
      <c r="D146" s="370"/>
      <c r="E146" s="236"/>
      <c r="F146" s="236"/>
      <c r="G146" s="909"/>
      <c r="H146" s="238"/>
      <c r="I146" s="238"/>
      <c r="J146" s="238"/>
      <c r="K146" s="238"/>
      <c r="L146" s="238"/>
      <c r="M146" s="238"/>
      <c r="N146" s="909"/>
      <c r="O146" s="235"/>
      <c r="P146" s="909"/>
      <c r="Q146" s="237"/>
      <c r="R146" s="237"/>
      <c r="S146" s="237"/>
      <c r="T146" s="237"/>
      <c r="U146" s="974"/>
      <c r="V146" s="977"/>
      <c r="W146" s="955"/>
      <c r="X146" s="236"/>
      <c r="Y146" s="236"/>
      <c r="Z146" s="909"/>
      <c r="AA146" s="909"/>
      <c r="AB146" s="909"/>
      <c r="AC146" s="909"/>
      <c r="AD146" s="971"/>
      <c r="AE146" s="238"/>
      <c r="AF146" s="236"/>
      <c r="AG146" s="236"/>
      <c r="AH146" s="236"/>
      <c r="AI146" s="236"/>
      <c r="AJ146" s="236"/>
      <c r="AK146" s="909"/>
      <c r="AL146" s="971"/>
      <c r="AM146" s="955"/>
      <c r="AN146" s="236"/>
      <c r="AO146" s="236"/>
      <c r="AP146" s="909"/>
      <c r="AQ146" s="958"/>
      <c r="AR146" s="938"/>
      <c r="AS146" s="236"/>
      <c r="AT146" s="236"/>
      <c r="AU146" s="236"/>
      <c r="AV146" s="236"/>
      <c r="AW146" s="236"/>
      <c r="AX146" s="909"/>
      <c r="AY146" s="377"/>
      <c r="AZ146" s="952"/>
      <c r="BA146" s="935"/>
      <c r="BB146" s="935"/>
      <c r="BC146" s="935"/>
      <c r="BD146" s="935"/>
      <c r="BE146" s="980"/>
      <c r="BF146" s="935"/>
      <c r="BG146" s="935"/>
      <c r="BH146" s="935"/>
      <c r="BI146" s="968"/>
      <c r="BJ146" s="930"/>
      <c r="BK146" s="931"/>
    </row>
    <row r="147" spans="2:63" ht="13.8" thickBot="1" x14ac:dyDescent="0.3">
      <c r="B147" s="904"/>
      <c r="C147" s="907"/>
      <c r="D147" s="371"/>
      <c r="E147" s="372"/>
      <c r="F147" s="372"/>
      <c r="G147" s="910"/>
      <c r="H147" s="373"/>
      <c r="I147" s="373"/>
      <c r="J147" s="373"/>
      <c r="K147" s="373"/>
      <c r="L147" s="373"/>
      <c r="M147" s="373"/>
      <c r="N147" s="910"/>
      <c r="O147" s="374"/>
      <c r="P147" s="910"/>
      <c r="Q147" s="375"/>
      <c r="R147" s="375"/>
      <c r="S147" s="375"/>
      <c r="T147" s="375"/>
      <c r="U147" s="975"/>
      <c r="V147" s="978"/>
      <c r="W147" s="956"/>
      <c r="X147" s="372"/>
      <c r="Y147" s="372"/>
      <c r="Z147" s="910"/>
      <c r="AA147" s="910"/>
      <c r="AB147" s="910"/>
      <c r="AC147" s="910"/>
      <c r="AD147" s="972"/>
      <c r="AE147" s="373"/>
      <c r="AF147" s="372"/>
      <c r="AG147" s="372"/>
      <c r="AH147" s="372"/>
      <c r="AI147" s="372"/>
      <c r="AJ147" s="372"/>
      <c r="AK147" s="910"/>
      <c r="AL147" s="972"/>
      <c r="AM147" s="956"/>
      <c r="AN147" s="372"/>
      <c r="AO147" s="372"/>
      <c r="AP147" s="910"/>
      <c r="AQ147" s="959"/>
      <c r="AR147" s="939"/>
      <c r="AS147" s="372"/>
      <c r="AT147" s="372"/>
      <c r="AU147" s="372"/>
      <c r="AV147" s="372"/>
      <c r="AW147" s="372"/>
      <c r="AX147" s="910"/>
      <c r="AY147" s="378"/>
      <c r="AZ147" s="953"/>
      <c r="BA147" s="936"/>
      <c r="BB147" s="936"/>
      <c r="BC147" s="936"/>
      <c r="BD147" s="936"/>
      <c r="BE147" s="981"/>
      <c r="BF147" s="936"/>
      <c r="BG147" s="936"/>
      <c r="BH147" s="936"/>
      <c r="BI147" s="969"/>
      <c r="BJ147" s="932"/>
      <c r="BK147" s="933"/>
    </row>
    <row r="148" spans="2:63" ht="13.8" thickTop="1" x14ac:dyDescent="0.25">
      <c r="B148" s="902" t="str">
        <f>IF(Summary!L20="","",Summary!L20)</f>
        <v/>
      </c>
      <c r="C148" s="905" t="str">
        <f>IF(B148="","",VLOOKUP(B148,Summary!$L$6:$M$106,2,FALSE))</f>
        <v/>
      </c>
      <c r="D148" s="369"/>
      <c r="E148" s="249"/>
      <c r="F148" s="250"/>
      <c r="G148" s="908"/>
      <c r="H148" s="252"/>
      <c r="I148" s="252"/>
      <c r="J148" s="252"/>
      <c r="K148" s="252"/>
      <c r="L148" s="252"/>
      <c r="M148" s="252"/>
      <c r="N148" s="908"/>
      <c r="O148" s="249"/>
      <c r="P148" s="908"/>
      <c r="Q148" s="253"/>
      <c r="R148" s="253"/>
      <c r="S148" s="253"/>
      <c r="T148" s="253"/>
      <c r="U148" s="973"/>
      <c r="V148" s="976"/>
      <c r="W148" s="954"/>
      <c r="X148" s="250"/>
      <c r="Y148" s="250"/>
      <c r="Z148" s="908"/>
      <c r="AA148" s="908"/>
      <c r="AB148" s="908"/>
      <c r="AC148" s="908"/>
      <c r="AD148" s="970"/>
      <c r="AE148" s="252"/>
      <c r="AF148" s="250"/>
      <c r="AG148" s="250"/>
      <c r="AH148" s="250"/>
      <c r="AI148" s="250"/>
      <c r="AJ148" s="250"/>
      <c r="AK148" s="908"/>
      <c r="AL148" s="970"/>
      <c r="AM148" s="954"/>
      <c r="AN148" s="250"/>
      <c r="AO148" s="250"/>
      <c r="AP148" s="908"/>
      <c r="AQ148" s="957"/>
      <c r="AR148" s="937"/>
      <c r="AS148" s="250"/>
      <c r="AT148" s="250"/>
      <c r="AU148" s="250"/>
      <c r="AV148" s="250"/>
      <c r="AW148" s="250"/>
      <c r="AX148" s="908"/>
      <c r="AY148" s="376"/>
      <c r="AZ148" s="951">
        <f>IF(B148="",0,SUMIF(Labor!$F$13:$F$351, Activity_Location_Listing!C148, Labor!$BX$13:$BX$351))</f>
        <v>0</v>
      </c>
      <c r="BA148" s="934">
        <f>IF(B148="",0,SUMIF(Equipment!$G$11:$G$150, Activity_Location_Listing!C148, Equipment!$BK$11:$BK$150))</f>
        <v>0</v>
      </c>
      <c r="BB148" s="934">
        <f>IF(B148="",0,SUMIF(Material!$J$10:$J$59, Activity_Location_Listing!C148, Material!$P$10:$P$59))</f>
        <v>0</v>
      </c>
      <c r="BC148" s="934">
        <f>IF(B148="",0,SUMIF(Contract!$N$10:$N$85, Activity_Location_Listing!C148, Contract!$O$10:$O$85))</f>
        <v>0</v>
      </c>
      <c r="BD148" s="934">
        <f>IF(B148="",0,SUMIF(Rented_Equipment!$N$10:$N$45, Activity_Location_Listing!C148, Rented_Equipment!$Q$10:$Q$45))</f>
        <v>0</v>
      </c>
      <c r="BE148" s="979">
        <f>IF(B148="",0,SUMIF(Purchased_Equipment!$Q$11:$Q$46,Activity_Location_Listing!C148,Purchased_Equipment!$R$11:$R$46))</f>
        <v>0</v>
      </c>
      <c r="BF148" s="934">
        <f>IF(B148="",0,SUMIF(Soft_Costs!$P$11:$P$46,Activity_Location_Listing!C148,Soft_Costs!$Q$11:$Q$46))</f>
        <v>0</v>
      </c>
      <c r="BG148" s="934">
        <f>IF(B148="",0,SUMIF(Mutual_Aid!$F$10:$F$19, Activity_Location_Listing!C148, Mutual_Aid!$J$10:$J$19)+SUMIF(Mutual_Aid!$F$23:$F$32, Activity_Location_Listing!C148, Mutual_Aid!$J$23:$J$32)+SUMIF(Mutual_Aid!$F$36:$F$55, Activity_Location_Listing!C148, Mutual_Aid!$J$36:$J$55))</f>
        <v>0</v>
      </c>
      <c r="BH148" s="934">
        <f>IF(B148="",0,SUMIF(Insurance_Reductions!$P$10:$P$45,Activity_Location_Listing!C148,Insurance_Reductions!$Q$10:$Q$45))</f>
        <v>0</v>
      </c>
      <c r="BI148" s="967">
        <f>IF(B148="",0,AQ148)</f>
        <v>0</v>
      </c>
      <c r="BJ148" s="928">
        <f t="shared" ref="BJ148" si="13">SUM(AZ148:BG157)-BH148-BI148</f>
        <v>0</v>
      </c>
      <c r="BK148" s="929"/>
    </row>
    <row r="149" spans="2:63" x14ac:dyDescent="0.25">
      <c r="B149" s="903"/>
      <c r="C149" s="906"/>
      <c r="D149" s="370"/>
      <c r="E149" s="236"/>
      <c r="F149" s="236"/>
      <c r="G149" s="909"/>
      <c r="H149" s="238"/>
      <c r="I149" s="238"/>
      <c r="J149" s="238"/>
      <c r="K149" s="238"/>
      <c r="L149" s="238"/>
      <c r="M149" s="238"/>
      <c r="N149" s="909"/>
      <c r="O149" s="235"/>
      <c r="P149" s="909"/>
      <c r="Q149" s="237"/>
      <c r="R149" s="237"/>
      <c r="S149" s="237"/>
      <c r="T149" s="237"/>
      <c r="U149" s="974"/>
      <c r="V149" s="977"/>
      <c r="W149" s="955"/>
      <c r="X149" s="236"/>
      <c r="Y149" s="236"/>
      <c r="Z149" s="909"/>
      <c r="AA149" s="909"/>
      <c r="AB149" s="909"/>
      <c r="AC149" s="909"/>
      <c r="AD149" s="971"/>
      <c r="AE149" s="238"/>
      <c r="AF149" s="236"/>
      <c r="AG149" s="236"/>
      <c r="AH149" s="236"/>
      <c r="AI149" s="236"/>
      <c r="AJ149" s="236"/>
      <c r="AK149" s="909"/>
      <c r="AL149" s="971"/>
      <c r="AM149" s="955"/>
      <c r="AN149" s="236"/>
      <c r="AO149" s="236"/>
      <c r="AP149" s="909"/>
      <c r="AQ149" s="958"/>
      <c r="AR149" s="938"/>
      <c r="AS149" s="236"/>
      <c r="AT149" s="236"/>
      <c r="AU149" s="236"/>
      <c r="AV149" s="236"/>
      <c r="AW149" s="236"/>
      <c r="AX149" s="909"/>
      <c r="AY149" s="377"/>
      <c r="AZ149" s="952"/>
      <c r="BA149" s="935"/>
      <c r="BB149" s="935"/>
      <c r="BC149" s="935"/>
      <c r="BD149" s="935"/>
      <c r="BE149" s="980"/>
      <c r="BF149" s="935"/>
      <c r="BG149" s="935"/>
      <c r="BH149" s="935"/>
      <c r="BI149" s="968"/>
      <c r="BJ149" s="930"/>
      <c r="BK149" s="931"/>
    </row>
    <row r="150" spans="2:63" x14ac:dyDescent="0.25">
      <c r="B150" s="903"/>
      <c r="C150" s="906"/>
      <c r="D150" s="370"/>
      <c r="E150" s="236"/>
      <c r="F150" s="236"/>
      <c r="G150" s="909"/>
      <c r="H150" s="238"/>
      <c r="I150" s="238"/>
      <c r="J150" s="238"/>
      <c r="K150" s="238"/>
      <c r="L150" s="238"/>
      <c r="M150" s="238"/>
      <c r="N150" s="909"/>
      <c r="O150" s="235"/>
      <c r="P150" s="909"/>
      <c r="Q150" s="237"/>
      <c r="R150" s="237"/>
      <c r="S150" s="237"/>
      <c r="T150" s="237"/>
      <c r="U150" s="974"/>
      <c r="V150" s="977"/>
      <c r="W150" s="955"/>
      <c r="X150" s="236"/>
      <c r="Y150" s="236"/>
      <c r="Z150" s="909"/>
      <c r="AA150" s="909"/>
      <c r="AB150" s="909"/>
      <c r="AC150" s="909"/>
      <c r="AD150" s="971"/>
      <c r="AE150" s="238"/>
      <c r="AF150" s="236"/>
      <c r="AG150" s="236"/>
      <c r="AH150" s="236"/>
      <c r="AI150" s="236"/>
      <c r="AJ150" s="236"/>
      <c r="AK150" s="909"/>
      <c r="AL150" s="971"/>
      <c r="AM150" s="955"/>
      <c r="AN150" s="236"/>
      <c r="AO150" s="236"/>
      <c r="AP150" s="909"/>
      <c r="AQ150" s="958"/>
      <c r="AR150" s="938"/>
      <c r="AS150" s="236"/>
      <c r="AT150" s="236"/>
      <c r="AU150" s="236"/>
      <c r="AV150" s="236"/>
      <c r="AW150" s="236"/>
      <c r="AX150" s="909"/>
      <c r="AY150" s="377"/>
      <c r="AZ150" s="952"/>
      <c r="BA150" s="935"/>
      <c r="BB150" s="935"/>
      <c r="BC150" s="935"/>
      <c r="BD150" s="935"/>
      <c r="BE150" s="980"/>
      <c r="BF150" s="935"/>
      <c r="BG150" s="935"/>
      <c r="BH150" s="935"/>
      <c r="BI150" s="968"/>
      <c r="BJ150" s="930"/>
      <c r="BK150" s="931"/>
    </row>
    <row r="151" spans="2:63" x14ac:dyDescent="0.25">
      <c r="B151" s="903"/>
      <c r="C151" s="906"/>
      <c r="D151" s="370"/>
      <c r="E151" s="236"/>
      <c r="F151" s="236"/>
      <c r="G151" s="909"/>
      <c r="H151" s="238"/>
      <c r="I151" s="238"/>
      <c r="J151" s="238"/>
      <c r="K151" s="238"/>
      <c r="L151" s="238"/>
      <c r="M151" s="238"/>
      <c r="N151" s="909"/>
      <c r="O151" s="235"/>
      <c r="P151" s="909"/>
      <c r="Q151" s="237"/>
      <c r="R151" s="237"/>
      <c r="S151" s="237"/>
      <c r="T151" s="237"/>
      <c r="U151" s="974"/>
      <c r="V151" s="977"/>
      <c r="W151" s="955"/>
      <c r="X151" s="236"/>
      <c r="Y151" s="236"/>
      <c r="Z151" s="909"/>
      <c r="AA151" s="909"/>
      <c r="AB151" s="909"/>
      <c r="AC151" s="909"/>
      <c r="AD151" s="971"/>
      <c r="AE151" s="238"/>
      <c r="AF151" s="236"/>
      <c r="AG151" s="236"/>
      <c r="AH151" s="236"/>
      <c r="AI151" s="236"/>
      <c r="AJ151" s="236"/>
      <c r="AK151" s="909"/>
      <c r="AL151" s="971"/>
      <c r="AM151" s="955"/>
      <c r="AN151" s="236"/>
      <c r="AO151" s="236"/>
      <c r="AP151" s="909"/>
      <c r="AQ151" s="958"/>
      <c r="AR151" s="938"/>
      <c r="AS151" s="236"/>
      <c r="AT151" s="236"/>
      <c r="AU151" s="236"/>
      <c r="AV151" s="236"/>
      <c r="AW151" s="236"/>
      <c r="AX151" s="909"/>
      <c r="AY151" s="377"/>
      <c r="AZ151" s="952"/>
      <c r="BA151" s="935"/>
      <c r="BB151" s="935"/>
      <c r="BC151" s="935"/>
      <c r="BD151" s="935"/>
      <c r="BE151" s="980"/>
      <c r="BF151" s="935"/>
      <c r="BG151" s="935"/>
      <c r="BH151" s="935"/>
      <c r="BI151" s="968"/>
      <c r="BJ151" s="930"/>
      <c r="BK151" s="931"/>
    </row>
    <row r="152" spans="2:63" x14ac:dyDescent="0.25">
      <c r="B152" s="903"/>
      <c r="C152" s="906"/>
      <c r="D152" s="370"/>
      <c r="E152" s="236"/>
      <c r="F152" s="236"/>
      <c r="G152" s="909"/>
      <c r="H152" s="238"/>
      <c r="I152" s="238"/>
      <c r="J152" s="238"/>
      <c r="K152" s="238"/>
      <c r="L152" s="238"/>
      <c r="M152" s="238"/>
      <c r="N152" s="909"/>
      <c r="O152" s="235"/>
      <c r="P152" s="909"/>
      <c r="Q152" s="237"/>
      <c r="R152" s="237"/>
      <c r="S152" s="237"/>
      <c r="T152" s="237"/>
      <c r="U152" s="974"/>
      <c r="V152" s="977"/>
      <c r="W152" s="955"/>
      <c r="X152" s="236"/>
      <c r="Y152" s="236"/>
      <c r="Z152" s="909"/>
      <c r="AA152" s="909"/>
      <c r="AB152" s="909"/>
      <c r="AC152" s="909"/>
      <c r="AD152" s="971"/>
      <c r="AE152" s="238"/>
      <c r="AF152" s="236"/>
      <c r="AG152" s="236"/>
      <c r="AH152" s="236"/>
      <c r="AI152" s="236"/>
      <c r="AJ152" s="236"/>
      <c r="AK152" s="909"/>
      <c r="AL152" s="971"/>
      <c r="AM152" s="955"/>
      <c r="AN152" s="236"/>
      <c r="AO152" s="236"/>
      <c r="AP152" s="909"/>
      <c r="AQ152" s="958"/>
      <c r="AR152" s="938"/>
      <c r="AS152" s="236"/>
      <c r="AT152" s="236"/>
      <c r="AU152" s="236"/>
      <c r="AV152" s="236"/>
      <c r="AW152" s="236"/>
      <c r="AX152" s="909"/>
      <c r="AY152" s="377"/>
      <c r="AZ152" s="952"/>
      <c r="BA152" s="935"/>
      <c r="BB152" s="935"/>
      <c r="BC152" s="935"/>
      <c r="BD152" s="935"/>
      <c r="BE152" s="980"/>
      <c r="BF152" s="935"/>
      <c r="BG152" s="935"/>
      <c r="BH152" s="935"/>
      <c r="BI152" s="968"/>
      <c r="BJ152" s="930"/>
      <c r="BK152" s="931"/>
    </row>
    <row r="153" spans="2:63" x14ac:dyDescent="0.25">
      <c r="B153" s="903"/>
      <c r="C153" s="906"/>
      <c r="D153" s="370"/>
      <c r="E153" s="236"/>
      <c r="F153" s="236"/>
      <c r="G153" s="909"/>
      <c r="H153" s="238"/>
      <c r="I153" s="238"/>
      <c r="J153" s="238"/>
      <c r="K153" s="238"/>
      <c r="L153" s="238"/>
      <c r="M153" s="238"/>
      <c r="N153" s="909"/>
      <c r="O153" s="235"/>
      <c r="P153" s="909"/>
      <c r="Q153" s="237"/>
      <c r="R153" s="237"/>
      <c r="S153" s="237"/>
      <c r="T153" s="237"/>
      <c r="U153" s="974"/>
      <c r="V153" s="977"/>
      <c r="W153" s="955"/>
      <c r="X153" s="236"/>
      <c r="Y153" s="236"/>
      <c r="Z153" s="909"/>
      <c r="AA153" s="909"/>
      <c r="AB153" s="909"/>
      <c r="AC153" s="909"/>
      <c r="AD153" s="971"/>
      <c r="AE153" s="238"/>
      <c r="AF153" s="236"/>
      <c r="AG153" s="236"/>
      <c r="AH153" s="236"/>
      <c r="AI153" s="236"/>
      <c r="AJ153" s="236"/>
      <c r="AK153" s="909"/>
      <c r="AL153" s="971"/>
      <c r="AM153" s="955"/>
      <c r="AN153" s="236"/>
      <c r="AO153" s="236"/>
      <c r="AP153" s="909"/>
      <c r="AQ153" s="958"/>
      <c r="AR153" s="938"/>
      <c r="AS153" s="236"/>
      <c r="AT153" s="236"/>
      <c r="AU153" s="236"/>
      <c r="AV153" s="236"/>
      <c r="AW153" s="236"/>
      <c r="AX153" s="909"/>
      <c r="AY153" s="377"/>
      <c r="AZ153" s="952"/>
      <c r="BA153" s="935"/>
      <c r="BB153" s="935"/>
      <c r="BC153" s="935"/>
      <c r="BD153" s="935"/>
      <c r="BE153" s="980"/>
      <c r="BF153" s="935"/>
      <c r="BG153" s="935"/>
      <c r="BH153" s="935"/>
      <c r="BI153" s="968"/>
      <c r="BJ153" s="930"/>
      <c r="BK153" s="931"/>
    </row>
    <row r="154" spans="2:63" x14ac:dyDescent="0.25">
      <c r="B154" s="903"/>
      <c r="C154" s="906"/>
      <c r="D154" s="370"/>
      <c r="E154" s="236"/>
      <c r="F154" s="236"/>
      <c r="G154" s="909"/>
      <c r="H154" s="238"/>
      <c r="I154" s="238"/>
      <c r="J154" s="238"/>
      <c r="K154" s="238"/>
      <c r="L154" s="238"/>
      <c r="M154" s="238"/>
      <c r="N154" s="909"/>
      <c r="O154" s="235"/>
      <c r="P154" s="909"/>
      <c r="Q154" s="237"/>
      <c r="R154" s="237"/>
      <c r="S154" s="237"/>
      <c r="T154" s="237"/>
      <c r="U154" s="974"/>
      <c r="V154" s="977"/>
      <c r="W154" s="955"/>
      <c r="X154" s="236"/>
      <c r="Y154" s="236"/>
      <c r="Z154" s="909"/>
      <c r="AA154" s="909"/>
      <c r="AB154" s="909"/>
      <c r="AC154" s="909"/>
      <c r="AD154" s="971"/>
      <c r="AE154" s="238"/>
      <c r="AF154" s="236"/>
      <c r="AG154" s="236"/>
      <c r="AH154" s="236"/>
      <c r="AI154" s="236"/>
      <c r="AJ154" s="236"/>
      <c r="AK154" s="909"/>
      <c r="AL154" s="971"/>
      <c r="AM154" s="955"/>
      <c r="AN154" s="236"/>
      <c r="AO154" s="236"/>
      <c r="AP154" s="909"/>
      <c r="AQ154" s="958"/>
      <c r="AR154" s="938"/>
      <c r="AS154" s="236"/>
      <c r="AT154" s="236"/>
      <c r="AU154" s="236"/>
      <c r="AV154" s="236"/>
      <c r="AW154" s="236"/>
      <c r="AX154" s="909"/>
      <c r="AY154" s="377"/>
      <c r="AZ154" s="952"/>
      <c r="BA154" s="935"/>
      <c r="BB154" s="935"/>
      <c r="BC154" s="935"/>
      <c r="BD154" s="935"/>
      <c r="BE154" s="980"/>
      <c r="BF154" s="935"/>
      <c r="BG154" s="935"/>
      <c r="BH154" s="935"/>
      <c r="BI154" s="968"/>
      <c r="BJ154" s="930"/>
      <c r="BK154" s="931"/>
    </row>
    <row r="155" spans="2:63" x14ac:dyDescent="0.25">
      <c r="B155" s="903"/>
      <c r="C155" s="906"/>
      <c r="D155" s="370"/>
      <c r="E155" s="236"/>
      <c r="F155" s="236"/>
      <c r="G155" s="909"/>
      <c r="H155" s="238"/>
      <c r="I155" s="238"/>
      <c r="J155" s="238"/>
      <c r="K155" s="238"/>
      <c r="L155" s="238"/>
      <c r="M155" s="238"/>
      <c r="N155" s="909"/>
      <c r="O155" s="235"/>
      <c r="P155" s="909"/>
      <c r="Q155" s="237"/>
      <c r="R155" s="237"/>
      <c r="S155" s="237"/>
      <c r="T155" s="237"/>
      <c r="U155" s="974"/>
      <c r="V155" s="977"/>
      <c r="W155" s="955"/>
      <c r="X155" s="236"/>
      <c r="Y155" s="236"/>
      <c r="Z155" s="909"/>
      <c r="AA155" s="909"/>
      <c r="AB155" s="909"/>
      <c r="AC155" s="909"/>
      <c r="AD155" s="971"/>
      <c r="AE155" s="238"/>
      <c r="AF155" s="236"/>
      <c r="AG155" s="236"/>
      <c r="AH155" s="236"/>
      <c r="AI155" s="236"/>
      <c r="AJ155" s="236"/>
      <c r="AK155" s="909"/>
      <c r="AL155" s="971"/>
      <c r="AM155" s="955"/>
      <c r="AN155" s="236"/>
      <c r="AO155" s="236"/>
      <c r="AP155" s="909"/>
      <c r="AQ155" s="958"/>
      <c r="AR155" s="938"/>
      <c r="AS155" s="236"/>
      <c r="AT155" s="236"/>
      <c r="AU155" s="236"/>
      <c r="AV155" s="236"/>
      <c r="AW155" s="236"/>
      <c r="AX155" s="909"/>
      <c r="AY155" s="377"/>
      <c r="AZ155" s="952"/>
      <c r="BA155" s="935"/>
      <c r="BB155" s="935"/>
      <c r="BC155" s="935"/>
      <c r="BD155" s="935"/>
      <c r="BE155" s="980"/>
      <c r="BF155" s="935"/>
      <c r="BG155" s="935"/>
      <c r="BH155" s="935"/>
      <c r="BI155" s="968"/>
      <c r="BJ155" s="930"/>
      <c r="BK155" s="931"/>
    </row>
    <row r="156" spans="2:63" x14ac:dyDescent="0.25">
      <c r="B156" s="903"/>
      <c r="C156" s="906"/>
      <c r="D156" s="370"/>
      <c r="E156" s="236"/>
      <c r="F156" s="236"/>
      <c r="G156" s="909"/>
      <c r="H156" s="238"/>
      <c r="I156" s="238"/>
      <c r="J156" s="238"/>
      <c r="K156" s="238"/>
      <c r="L156" s="238"/>
      <c r="M156" s="238"/>
      <c r="N156" s="909"/>
      <c r="O156" s="235"/>
      <c r="P156" s="909"/>
      <c r="Q156" s="237"/>
      <c r="R156" s="237"/>
      <c r="S156" s="237"/>
      <c r="T156" s="237"/>
      <c r="U156" s="974"/>
      <c r="V156" s="977"/>
      <c r="W156" s="955"/>
      <c r="X156" s="236"/>
      <c r="Y156" s="236"/>
      <c r="Z156" s="909"/>
      <c r="AA156" s="909"/>
      <c r="AB156" s="909"/>
      <c r="AC156" s="909"/>
      <c r="AD156" s="971"/>
      <c r="AE156" s="238"/>
      <c r="AF156" s="236"/>
      <c r="AG156" s="236"/>
      <c r="AH156" s="236"/>
      <c r="AI156" s="236"/>
      <c r="AJ156" s="236"/>
      <c r="AK156" s="909"/>
      <c r="AL156" s="971"/>
      <c r="AM156" s="955"/>
      <c r="AN156" s="236"/>
      <c r="AO156" s="236"/>
      <c r="AP156" s="909"/>
      <c r="AQ156" s="958"/>
      <c r="AR156" s="938"/>
      <c r="AS156" s="236"/>
      <c r="AT156" s="236"/>
      <c r="AU156" s="236"/>
      <c r="AV156" s="236"/>
      <c r="AW156" s="236"/>
      <c r="AX156" s="909"/>
      <c r="AY156" s="377"/>
      <c r="AZ156" s="952"/>
      <c r="BA156" s="935"/>
      <c r="BB156" s="935"/>
      <c r="BC156" s="935"/>
      <c r="BD156" s="935"/>
      <c r="BE156" s="980"/>
      <c r="BF156" s="935"/>
      <c r="BG156" s="935"/>
      <c r="BH156" s="935"/>
      <c r="BI156" s="968"/>
      <c r="BJ156" s="930"/>
      <c r="BK156" s="931"/>
    </row>
    <row r="157" spans="2:63" ht="13.8" thickBot="1" x14ac:dyDescent="0.3">
      <c r="B157" s="904"/>
      <c r="C157" s="907"/>
      <c r="D157" s="371"/>
      <c r="E157" s="372"/>
      <c r="F157" s="372"/>
      <c r="G157" s="910"/>
      <c r="H157" s="373"/>
      <c r="I157" s="373"/>
      <c r="J157" s="373"/>
      <c r="K157" s="373"/>
      <c r="L157" s="373"/>
      <c r="M157" s="373"/>
      <c r="N157" s="910"/>
      <c r="O157" s="374"/>
      <c r="P157" s="910"/>
      <c r="Q157" s="375"/>
      <c r="R157" s="375"/>
      <c r="S157" s="375"/>
      <c r="T157" s="375"/>
      <c r="U157" s="975"/>
      <c r="V157" s="978"/>
      <c r="W157" s="956"/>
      <c r="X157" s="372"/>
      <c r="Y157" s="372"/>
      <c r="Z157" s="910"/>
      <c r="AA157" s="910"/>
      <c r="AB157" s="910"/>
      <c r="AC157" s="910"/>
      <c r="AD157" s="972"/>
      <c r="AE157" s="373"/>
      <c r="AF157" s="372"/>
      <c r="AG157" s="372"/>
      <c r="AH157" s="372"/>
      <c r="AI157" s="372"/>
      <c r="AJ157" s="372"/>
      <c r="AK157" s="910"/>
      <c r="AL157" s="972"/>
      <c r="AM157" s="956"/>
      <c r="AN157" s="372"/>
      <c r="AO157" s="372"/>
      <c r="AP157" s="910"/>
      <c r="AQ157" s="959"/>
      <c r="AR157" s="939"/>
      <c r="AS157" s="372"/>
      <c r="AT157" s="372"/>
      <c r="AU157" s="372"/>
      <c r="AV157" s="372"/>
      <c r="AW157" s="372"/>
      <c r="AX157" s="910"/>
      <c r="AY157" s="378"/>
      <c r="AZ157" s="953"/>
      <c r="BA157" s="936"/>
      <c r="BB157" s="936"/>
      <c r="BC157" s="936"/>
      <c r="BD157" s="936"/>
      <c r="BE157" s="981"/>
      <c r="BF157" s="936"/>
      <c r="BG157" s="936"/>
      <c r="BH157" s="936"/>
      <c r="BI157" s="969"/>
      <c r="BJ157" s="932"/>
      <c r="BK157" s="933"/>
    </row>
    <row r="158" spans="2:63" ht="13.8" thickTop="1" x14ac:dyDescent="0.25">
      <c r="B158" s="902" t="str">
        <f>IF(Summary!L21="","",Summary!L21)</f>
        <v/>
      </c>
      <c r="C158" s="905" t="str">
        <f>IF(B158="","",VLOOKUP(B158,Summary!$L$6:$M$106,2,FALSE))</f>
        <v/>
      </c>
      <c r="D158" s="369"/>
      <c r="E158" s="249"/>
      <c r="F158" s="250"/>
      <c r="G158" s="908"/>
      <c r="H158" s="252"/>
      <c r="I158" s="252"/>
      <c r="J158" s="252"/>
      <c r="K158" s="252"/>
      <c r="L158" s="252"/>
      <c r="M158" s="252"/>
      <c r="N158" s="908"/>
      <c r="O158" s="249"/>
      <c r="P158" s="908"/>
      <c r="Q158" s="253"/>
      <c r="R158" s="253"/>
      <c r="S158" s="253"/>
      <c r="T158" s="253"/>
      <c r="U158" s="973"/>
      <c r="V158" s="976"/>
      <c r="W158" s="954"/>
      <c r="X158" s="250"/>
      <c r="Y158" s="250"/>
      <c r="Z158" s="908"/>
      <c r="AA158" s="908"/>
      <c r="AB158" s="908"/>
      <c r="AC158" s="908"/>
      <c r="AD158" s="970"/>
      <c r="AE158" s="252"/>
      <c r="AF158" s="250"/>
      <c r="AG158" s="250"/>
      <c r="AH158" s="250"/>
      <c r="AI158" s="250"/>
      <c r="AJ158" s="250"/>
      <c r="AK158" s="908"/>
      <c r="AL158" s="970"/>
      <c r="AM158" s="954"/>
      <c r="AN158" s="250"/>
      <c r="AO158" s="250"/>
      <c r="AP158" s="908"/>
      <c r="AQ158" s="957"/>
      <c r="AR158" s="937"/>
      <c r="AS158" s="250"/>
      <c r="AT158" s="250"/>
      <c r="AU158" s="250"/>
      <c r="AV158" s="250"/>
      <c r="AW158" s="250"/>
      <c r="AX158" s="908"/>
      <c r="AY158" s="376"/>
      <c r="AZ158" s="951">
        <f>IF(B158="",0,SUMIF(Labor!$F$13:$F$351, Activity_Location_Listing!C158, Labor!$BX$13:$BX$351))</f>
        <v>0</v>
      </c>
      <c r="BA158" s="934">
        <f>IF(B158="",0,SUMIF(Equipment!$G$11:$G$150, Activity_Location_Listing!C158, Equipment!$BK$11:$BK$150))</f>
        <v>0</v>
      </c>
      <c r="BB158" s="934">
        <f>IF(B158="",0,SUMIF(Material!$J$10:$J$59, Activity_Location_Listing!C158, Material!$P$10:$P$59))</f>
        <v>0</v>
      </c>
      <c r="BC158" s="934">
        <f>IF(B158="",0,SUMIF(Contract!$N$10:$N$85, Activity_Location_Listing!C158, Contract!$O$10:$O$85))</f>
        <v>0</v>
      </c>
      <c r="BD158" s="934">
        <f>IF(B158="",0,SUMIF(Rented_Equipment!$N$10:$N$45, Activity_Location_Listing!C158, Rented_Equipment!$Q$10:$Q$45))</f>
        <v>0</v>
      </c>
      <c r="BE158" s="979">
        <f>IF(B158="",0,SUMIF(Purchased_Equipment!$Q$11:$Q$46,Activity_Location_Listing!C158,Purchased_Equipment!$R$11:$R$46))</f>
        <v>0</v>
      </c>
      <c r="BF158" s="934">
        <f>IF(B158="",0,SUMIF(Soft_Costs!$P$11:$P$46,Activity_Location_Listing!C158,Soft_Costs!$Q$11:$Q$46))</f>
        <v>0</v>
      </c>
      <c r="BG158" s="934">
        <f>IF(B158="",0,SUMIF(Mutual_Aid!$F$10:$F$19, Activity_Location_Listing!C158, Mutual_Aid!$J$10:$J$19)+SUMIF(Mutual_Aid!$F$23:$F$32, Activity_Location_Listing!C158, Mutual_Aid!$J$23:$J$32)+SUMIF(Mutual_Aid!$F$36:$F$55, Activity_Location_Listing!C158, Mutual_Aid!$J$36:$J$55))</f>
        <v>0</v>
      </c>
      <c r="BH158" s="934">
        <f>IF(B158="",0,SUMIF(Insurance_Reductions!$P$10:$P$45,Activity_Location_Listing!C158,Insurance_Reductions!$Q$10:$Q$45))</f>
        <v>0</v>
      </c>
      <c r="BI158" s="967">
        <f>IF(B158="",0,AQ158)</f>
        <v>0</v>
      </c>
      <c r="BJ158" s="928">
        <f t="shared" ref="BJ158" si="14">SUM(AZ158:BG167)-BH158-BI158</f>
        <v>0</v>
      </c>
      <c r="BK158" s="929"/>
    </row>
    <row r="159" spans="2:63" x14ac:dyDescent="0.25">
      <c r="B159" s="903"/>
      <c r="C159" s="906"/>
      <c r="D159" s="370"/>
      <c r="E159" s="236"/>
      <c r="F159" s="236"/>
      <c r="G159" s="909"/>
      <c r="H159" s="238"/>
      <c r="I159" s="238"/>
      <c r="J159" s="238"/>
      <c r="K159" s="238"/>
      <c r="L159" s="238"/>
      <c r="M159" s="238"/>
      <c r="N159" s="909"/>
      <c r="O159" s="235"/>
      <c r="P159" s="909"/>
      <c r="Q159" s="237"/>
      <c r="R159" s="237"/>
      <c r="S159" s="237"/>
      <c r="T159" s="237"/>
      <c r="U159" s="974"/>
      <c r="V159" s="977"/>
      <c r="W159" s="955"/>
      <c r="X159" s="236"/>
      <c r="Y159" s="236"/>
      <c r="Z159" s="909"/>
      <c r="AA159" s="909"/>
      <c r="AB159" s="909"/>
      <c r="AC159" s="909"/>
      <c r="AD159" s="971"/>
      <c r="AE159" s="238"/>
      <c r="AF159" s="236"/>
      <c r="AG159" s="236"/>
      <c r="AH159" s="236"/>
      <c r="AI159" s="236"/>
      <c r="AJ159" s="236"/>
      <c r="AK159" s="909"/>
      <c r="AL159" s="971"/>
      <c r="AM159" s="955"/>
      <c r="AN159" s="236"/>
      <c r="AO159" s="236"/>
      <c r="AP159" s="909"/>
      <c r="AQ159" s="958"/>
      <c r="AR159" s="938"/>
      <c r="AS159" s="236"/>
      <c r="AT159" s="236"/>
      <c r="AU159" s="236"/>
      <c r="AV159" s="236"/>
      <c r="AW159" s="236"/>
      <c r="AX159" s="909"/>
      <c r="AY159" s="377"/>
      <c r="AZ159" s="952"/>
      <c r="BA159" s="935"/>
      <c r="BB159" s="935"/>
      <c r="BC159" s="935"/>
      <c r="BD159" s="935"/>
      <c r="BE159" s="980"/>
      <c r="BF159" s="935"/>
      <c r="BG159" s="935"/>
      <c r="BH159" s="935"/>
      <c r="BI159" s="968"/>
      <c r="BJ159" s="930"/>
      <c r="BK159" s="931"/>
    </row>
    <row r="160" spans="2:63" x14ac:dyDescent="0.25">
      <c r="B160" s="903"/>
      <c r="C160" s="906"/>
      <c r="D160" s="370"/>
      <c r="E160" s="236"/>
      <c r="F160" s="236"/>
      <c r="G160" s="909"/>
      <c r="H160" s="238"/>
      <c r="I160" s="238"/>
      <c r="J160" s="238"/>
      <c r="K160" s="238"/>
      <c r="L160" s="238"/>
      <c r="M160" s="238"/>
      <c r="N160" s="909"/>
      <c r="O160" s="235"/>
      <c r="P160" s="909"/>
      <c r="Q160" s="237"/>
      <c r="R160" s="237"/>
      <c r="S160" s="237"/>
      <c r="T160" s="237"/>
      <c r="U160" s="974"/>
      <c r="V160" s="977"/>
      <c r="W160" s="955"/>
      <c r="X160" s="236"/>
      <c r="Y160" s="236"/>
      <c r="Z160" s="909"/>
      <c r="AA160" s="909"/>
      <c r="AB160" s="909"/>
      <c r="AC160" s="909"/>
      <c r="AD160" s="971"/>
      <c r="AE160" s="238"/>
      <c r="AF160" s="236"/>
      <c r="AG160" s="236"/>
      <c r="AH160" s="236"/>
      <c r="AI160" s="236"/>
      <c r="AJ160" s="236"/>
      <c r="AK160" s="909"/>
      <c r="AL160" s="971"/>
      <c r="AM160" s="955"/>
      <c r="AN160" s="236"/>
      <c r="AO160" s="236"/>
      <c r="AP160" s="909"/>
      <c r="AQ160" s="958"/>
      <c r="AR160" s="938"/>
      <c r="AS160" s="236"/>
      <c r="AT160" s="236"/>
      <c r="AU160" s="236"/>
      <c r="AV160" s="236"/>
      <c r="AW160" s="236"/>
      <c r="AX160" s="909"/>
      <c r="AY160" s="377"/>
      <c r="AZ160" s="952"/>
      <c r="BA160" s="935"/>
      <c r="BB160" s="935"/>
      <c r="BC160" s="935"/>
      <c r="BD160" s="935"/>
      <c r="BE160" s="980"/>
      <c r="BF160" s="935"/>
      <c r="BG160" s="935"/>
      <c r="BH160" s="935"/>
      <c r="BI160" s="968"/>
      <c r="BJ160" s="930"/>
      <c r="BK160" s="931"/>
    </row>
    <row r="161" spans="2:63" x14ac:dyDescent="0.25">
      <c r="B161" s="903"/>
      <c r="C161" s="906"/>
      <c r="D161" s="370"/>
      <c r="E161" s="236"/>
      <c r="F161" s="236"/>
      <c r="G161" s="909"/>
      <c r="H161" s="238"/>
      <c r="I161" s="238"/>
      <c r="J161" s="238"/>
      <c r="K161" s="238"/>
      <c r="L161" s="238"/>
      <c r="M161" s="238"/>
      <c r="N161" s="909"/>
      <c r="O161" s="235"/>
      <c r="P161" s="909"/>
      <c r="Q161" s="237"/>
      <c r="R161" s="237"/>
      <c r="S161" s="237"/>
      <c r="T161" s="237"/>
      <c r="U161" s="974"/>
      <c r="V161" s="977"/>
      <c r="W161" s="955"/>
      <c r="X161" s="236"/>
      <c r="Y161" s="236"/>
      <c r="Z161" s="909"/>
      <c r="AA161" s="909"/>
      <c r="AB161" s="909"/>
      <c r="AC161" s="909"/>
      <c r="AD161" s="971"/>
      <c r="AE161" s="238"/>
      <c r="AF161" s="236"/>
      <c r="AG161" s="236"/>
      <c r="AH161" s="236"/>
      <c r="AI161" s="236"/>
      <c r="AJ161" s="236"/>
      <c r="AK161" s="909"/>
      <c r="AL161" s="971"/>
      <c r="AM161" s="955"/>
      <c r="AN161" s="236"/>
      <c r="AO161" s="236"/>
      <c r="AP161" s="909"/>
      <c r="AQ161" s="958"/>
      <c r="AR161" s="938"/>
      <c r="AS161" s="236"/>
      <c r="AT161" s="236"/>
      <c r="AU161" s="236"/>
      <c r="AV161" s="236"/>
      <c r="AW161" s="236"/>
      <c r="AX161" s="909"/>
      <c r="AY161" s="377"/>
      <c r="AZ161" s="952"/>
      <c r="BA161" s="935"/>
      <c r="BB161" s="935"/>
      <c r="BC161" s="935"/>
      <c r="BD161" s="935"/>
      <c r="BE161" s="980"/>
      <c r="BF161" s="935"/>
      <c r="BG161" s="935"/>
      <c r="BH161" s="935"/>
      <c r="BI161" s="968"/>
      <c r="BJ161" s="930"/>
      <c r="BK161" s="931"/>
    </row>
    <row r="162" spans="2:63" x14ac:dyDescent="0.25">
      <c r="B162" s="903"/>
      <c r="C162" s="906"/>
      <c r="D162" s="370"/>
      <c r="E162" s="236"/>
      <c r="F162" s="236"/>
      <c r="G162" s="909"/>
      <c r="H162" s="238"/>
      <c r="I162" s="238"/>
      <c r="J162" s="238"/>
      <c r="K162" s="238"/>
      <c r="L162" s="238"/>
      <c r="M162" s="238"/>
      <c r="N162" s="909"/>
      <c r="O162" s="235"/>
      <c r="P162" s="909"/>
      <c r="Q162" s="237"/>
      <c r="R162" s="237"/>
      <c r="S162" s="237"/>
      <c r="T162" s="237"/>
      <c r="U162" s="974"/>
      <c r="V162" s="977"/>
      <c r="W162" s="955"/>
      <c r="X162" s="236"/>
      <c r="Y162" s="236"/>
      <c r="Z162" s="909"/>
      <c r="AA162" s="909"/>
      <c r="AB162" s="909"/>
      <c r="AC162" s="909"/>
      <c r="AD162" s="971"/>
      <c r="AE162" s="238"/>
      <c r="AF162" s="236"/>
      <c r="AG162" s="236"/>
      <c r="AH162" s="236"/>
      <c r="AI162" s="236"/>
      <c r="AJ162" s="236"/>
      <c r="AK162" s="909"/>
      <c r="AL162" s="971"/>
      <c r="AM162" s="955"/>
      <c r="AN162" s="236"/>
      <c r="AO162" s="236"/>
      <c r="AP162" s="909"/>
      <c r="AQ162" s="958"/>
      <c r="AR162" s="938"/>
      <c r="AS162" s="236"/>
      <c r="AT162" s="236"/>
      <c r="AU162" s="236"/>
      <c r="AV162" s="236"/>
      <c r="AW162" s="236"/>
      <c r="AX162" s="909"/>
      <c r="AY162" s="377"/>
      <c r="AZ162" s="952"/>
      <c r="BA162" s="935"/>
      <c r="BB162" s="935"/>
      <c r="BC162" s="935"/>
      <c r="BD162" s="935"/>
      <c r="BE162" s="980"/>
      <c r="BF162" s="935"/>
      <c r="BG162" s="935"/>
      <c r="BH162" s="935"/>
      <c r="BI162" s="968"/>
      <c r="BJ162" s="930"/>
      <c r="BK162" s="931"/>
    </row>
    <row r="163" spans="2:63" x14ac:dyDescent="0.25">
      <c r="B163" s="903"/>
      <c r="C163" s="906"/>
      <c r="D163" s="370"/>
      <c r="E163" s="236"/>
      <c r="F163" s="236"/>
      <c r="G163" s="909"/>
      <c r="H163" s="238"/>
      <c r="I163" s="238"/>
      <c r="J163" s="238"/>
      <c r="K163" s="238"/>
      <c r="L163" s="238"/>
      <c r="M163" s="238"/>
      <c r="N163" s="909"/>
      <c r="O163" s="235"/>
      <c r="P163" s="909"/>
      <c r="Q163" s="237"/>
      <c r="R163" s="237"/>
      <c r="S163" s="237"/>
      <c r="T163" s="237"/>
      <c r="U163" s="974"/>
      <c r="V163" s="977"/>
      <c r="W163" s="955"/>
      <c r="X163" s="236"/>
      <c r="Y163" s="236"/>
      <c r="Z163" s="909"/>
      <c r="AA163" s="909"/>
      <c r="AB163" s="909"/>
      <c r="AC163" s="909"/>
      <c r="AD163" s="971"/>
      <c r="AE163" s="238"/>
      <c r="AF163" s="236"/>
      <c r="AG163" s="236"/>
      <c r="AH163" s="236"/>
      <c r="AI163" s="236"/>
      <c r="AJ163" s="236"/>
      <c r="AK163" s="909"/>
      <c r="AL163" s="971"/>
      <c r="AM163" s="955"/>
      <c r="AN163" s="236"/>
      <c r="AO163" s="236"/>
      <c r="AP163" s="909"/>
      <c r="AQ163" s="958"/>
      <c r="AR163" s="938"/>
      <c r="AS163" s="236"/>
      <c r="AT163" s="236"/>
      <c r="AU163" s="236"/>
      <c r="AV163" s="236"/>
      <c r="AW163" s="236"/>
      <c r="AX163" s="909"/>
      <c r="AY163" s="377"/>
      <c r="AZ163" s="952"/>
      <c r="BA163" s="935"/>
      <c r="BB163" s="935"/>
      <c r="BC163" s="935"/>
      <c r="BD163" s="935"/>
      <c r="BE163" s="980"/>
      <c r="BF163" s="935"/>
      <c r="BG163" s="935"/>
      <c r="BH163" s="935"/>
      <c r="BI163" s="968"/>
      <c r="BJ163" s="930"/>
      <c r="BK163" s="931"/>
    </row>
    <row r="164" spans="2:63" x14ac:dyDescent="0.25">
      <c r="B164" s="903"/>
      <c r="C164" s="906"/>
      <c r="D164" s="370"/>
      <c r="E164" s="236"/>
      <c r="F164" s="236"/>
      <c r="G164" s="909"/>
      <c r="H164" s="238"/>
      <c r="I164" s="238"/>
      <c r="J164" s="238"/>
      <c r="K164" s="238"/>
      <c r="L164" s="238"/>
      <c r="M164" s="238"/>
      <c r="N164" s="909"/>
      <c r="O164" s="235"/>
      <c r="P164" s="909"/>
      <c r="Q164" s="237"/>
      <c r="R164" s="237"/>
      <c r="S164" s="237"/>
      <c r="T164" s="237"/>
      <c r="U164" s="974"/>
      <c r="V164" s="977"/>
      <c r="W164" s="955"/>
      <c r="X164" s="236"/>
      <c r="Y164" s="236"/>
      <c r="Z164" s="909"/>
      <c r="AA164" s="909"/>
      <c r="AB164" s="909"/>
      <c r="AC164" s="909"/>
      <c r="AD164" s="971"/>
      <c r="AE164" s="238"/>
      <c r="AF164" s="236"/>
      <c r="AG164" s="236"/>
      <c r="AH164" s="236"/>
      <c r="AI164" s="236"/>
      <c r="AJ164" s="236"/>
      <c r="AK164" s="909"/>
      <c r="AL164" s="971"/>
      <c r="AM164" s="955"/>
      <c r="AN164" s="236"/>
      <c r="AO164" s="236"/>
      <c r="AP164" s="909"/>
      <c r="AQ164" s="958"/>
      <c r="AR164" s="938"/>
      <c r="AS164" s="236"/>
      <c r="AT164" s="236"/>
      <c r="AU164" s="236"/>
      <c r="AV164" s="236"/>
      <c r="AW164" s="236"/>
      <c r="AX164" s="909"/>
      <c r="AY164" s="377"/>
      <c r="AZ164" s="952"/>
      <c r="BA164" s="935"/>
      <c r="BB164" s="935"/>
      <c r="BC164" s="935"/>
      <c r="BD164" s="935"/>
      <c r="BE164" s="980"/>
      <c r="BF164" s="935"/>
      <c r="BG164" s="935"/>
      <c r="BH164" s="935"/>
      <c r="BI164" s="968"/>
      <c r="BJ164" s="930"/>
      <c r="BK164" s="931"/>
    </row>
    <row r="165" spans="2:63" x14ac:dyDescent="0.25">
      <c r="B165" s="903"/>
      <c r="C165" s="906"/>
      <c r="D165" s="370"/>
      <c r="E165" s="236"/>
      <c r="F165" s="236"/>
      <c r="G165" s="909"/>
      <c r="H165" s="238"/>
      <c r="I165" s="238"/>
      <c r="J165" s="238"/>
      <c r="K165" s="238"/>
      <c r="L165" s="238"/>
      <c r="M165" s="238"/>
      <c r="N165" s="909"/>
      <c r="O165" s="235"/>
      <c r="P165" s="909"/>
      <c r="Q165" s="237"/>
      <c r="R165" s="237"/>
      <c r="S165" s="237"/>
      <c r="T165" s="237"/>
      <c r="U165" s="974"/>
      <c r="V165" s="977"/>
      <c r="W165" s="955"/>
      <c r="X165" s="236"/>
      <c r="Y165" s="236"/>
      <c r="Z165" s="909"/>
      <c r="AA165" s="909"/>
      <c r="AB165" s="909"/>
      <c r="AC165" s="909"/>
      <c r="AD165" s="971"/>
      <c r="AE165" s="238"/>
      <c r="AF165" s="236"/>
      <c r="AG165" s="236"/>
      <c r="AH165" s="236"/>
      <c r="AI165" s="236"/>
      <c r="AJ165" s="236"/>
      <c r="AK165" s="909"/>
      <c r="AL165" s="971"/>
      <c r="AM165" s="955"/>
      <c r="AN165" s="236"/>
      <c r="AO165" s="236"/>
      <c r="AP165" s="909"/>
      <c r="AQ165" s="958"/>
      <c r="AR165" s="938"/>
      <c r="AS165" s="236"/>
      <c r="AT165" s="236"/>
      <c r="AU165" s="236"/>
      <c r="AV165" s="236"/>
      <c r="AW165" s="236"/>
      <c r="AX165" s="909"/>
      <c r="AY165" s="377"/>
      <c r="AZ165" s="952"/>
      <c r="BA165" s="935"/>
      <c r="BB165" s="935"/>
      <c r="BC165" s="935"/>
      <c r="BD165" s="935"/>
      <c r="BE165" s="980"/>
      <c r="BF165" s="935"/>
      <c r="BG165" s="935"/>
      <c r="BH165" s="935"/>
      <c r="BI165" s="968"/>
      <c r="BJ165" s="930"/>
      <c r="BK165" s="931"/>
    </row>
    <row r="166" spans="2:63" x14ac:dyDescent="0.25">
      <c r="B166" s="903"/>
      <c r="C166" s="906"/>
      <c r="D166" s="370"/>
      <c r="E166" s="236"/>
      <c r="F166" s="236"/>
      <c r="G166" s="909"/>
      <c r="H166" s="238"/>
      <c r="I166" s="238"/>
      <c r="J166" s="238"/>
      <c r="K166" s="238"/>
      <c r="L166" s="238"/>
      <c r="M166" s="238"/>
      <c r="N166" s="909"/>
      <c r="O166" s="235"/>
      <c r="P166" s="909"/>
      <c r="Q166" s="237"/>
      <c r="R166" s="237"/>
      <c r="S166" s="237"/>
      <c r="T166" s="237"/>
      <c r="U166" s="974"/>
      <c r="V166" s="977"/>
      <c r="W166" s="955"/>
      <c r="X166" s="236"/>
      <c r="Y166" s="236"/>
      <c r="Z166" s="909"/>
      <c r="AA166" s="909"/>
      <c r="AB166" s="909"/>
      <c r="AC166" s="909"/>
      <c r="AD166" s="971"/>
      <c r="AE166" s="238"/>
      <c r="AF166" s="236"/>
      <c r="AG166" s="236"/>
      <c r="AH166" s="236"/>
      <c r="AI166" s="236"/>
      <c r="AJ166" s="236"/>
      <c r="AK166" s="909"/>
      <c r="AL166" s="971"/>
      <c r="AM166" s="955"/>
      <c r="AN166" s="236"/>
      <c r="AO166" s="236"/>
      <c r="AP166" s="909"/>
      <c r="AQ166" s="958"/>
      <c r="AR166" s="938"/>
      <c r="AS166" s="236"/>
      <c r="AT166" s="236"/>
      <c r="AU166" s="236"/>
      <c r="AV166" s="236"/>
      <c r="AW166" s="236"/>
      <c r="AX166" s="909"/>
      <c r="AY166" s="377"/>
      <c r="AZ166" s="952"/>
      <c r="BA166" s="935"/>
      <c r="BB166" s="935"/>
      <c r="BC166" s="935"/>
      <c r="BD166" s="935"/>
      <c r="BE166" s="980"/>
      <c r="BF166" s="935"/>
      <c r="BG166" s="935"/>
      <c r="BH166" s="935"/>
      <c r="BI166" s="968"/>
      <c r="BJ166" s="930"/>
      <c r="BK166" s="931"/>
    </row>
    <row r="167" spans="2:63" ht="13.8" thickBot="1" x14ac:dyDescent="0.3">
      <c r="B167" s="904"/>
      <c r="C167" s="907"/>
      <c r="D167" s="371"/>
      <c r="E167" s="372"/>
      <c r="F167" s="372"/>
      <c r="G167" s="910"/>
      <c r="H167" s="373"/>
      <c r="I167" s="373"/>
      <c r="J167" s="373"/>
      <c r="K167" s="373"/>
      <c r="L167" s="373"/>
      <c r="M167" s="373"/>
      <c r="N167" s="910"/>
      <c r="O167" s="374"/>
      <c r="P167" s="910"/>
      <c r="Q167" s="375"/>
      <c r="R167" s="375"/>
      <c r="S167" s="375"/>
      <c r="T167" s="375"/>
      <c r="U167" s="975"/>
      <c r="V167" s="978"/>
      <c r="W167" s="956"/>
      <c r="X167" s="372"/>
      <c r="Y167" s="372"/>
      <c r="Z167" s="910"/>
      <c r="AA167" s="910"/>
      <c r="AB167" s="910"/>
      <c r="AC167" s="910"/>
      <c r="AD167" s="972"/>
      <c r="AE167" s="373"/>
      <c r="AF167" s="372"/>
      <c r="AG167" s="372"/>
      <c r="AH167" s="372"/>
      <c r="AI167" s="372"/>
      <c r="AJ167" s="372"/>
      <c r="AK167" s="910"/>
      <c r="AL167" s="972"/>
      <c r="AM167" s="956"/>
      <c r="AN167" s="372"/>
      <c r="AO167" s="372"/>
      <c r="AP167" s="910"/>
      <c r="AQ167" s="959"/>
      <c r="AR167" s="939"/>
      <c r="AS167" s="372"/>
      <c r="AT167" s="372"/>
      <c r="AU167" s="372"/>
      <c r="AV167" s="372"/>
      <c r="AW167" s="372"/>
      <c r="AX167" s="910"/>
      <c r="AY167" s="378"/>
      <c r="AZ167" s="953"/>
      <c r="BA167" s="936"/>
      <c r="BB167" s="936"/>
      <c r="BC167" s="936"/>
      <c r="BD167" s="936"/>
      <c r="BE167" s="981"/>
      <c r="BF167" s="936"/>
      <c r="BG167" s="936"/>
      <c r="BH167" s="936"/>
      <c r="BI167" s="969"/>
      <c r="BJ167" s="932"/>
      <c r="BK167" s="933"/>
    </row>
    <row r="168" spans="2:63" ht="13.8" thickTop="1" x14ac:dyDescent="0.25">
      <c r="B168" s="902" t="str">
        <f>IF(Summary!L22="","",Summary!L22)</f>
        <v/>
      </c>
      <c r="C168" s="905" t="str">
        <f>IF(B168="","",VLOOKUP(B168,Summary!$L$6:$M$106,2,FALSE))</f>
        <v/>
      </c>
      <c r="D168" s="369"/>
      <c r="E168" s="249"/>
      <c r="F168" s="250"/>
      <c r="G168" s="908"/>
      <c r="H168" s="252"/>
      <c r="I168" s="252"/>
      <c r="J168" s="252"/>
      <c r="K168" s="252"/>
      <c r="L168" s="252"/>
      <c r="M168" s="252"/>
      <c r="N168" s="908"/>
      <c r="O168" s="249"/>
      <c r="P168" s="908"/>
      <c r="Q168" s="253"/>
      <c r="R168" s="253"/>
      <c r="S168" s="253"/>
      <c r="T168" s="253"/>
      <c r="U168" s="973"/>
      <c r="V168" s="976"/>
      <c r="W168" s="954"/>
      <c r="X168" s="250"/>
      <c r="Y168" s="250"/>
      <c r="Z168" s="908"/>
      <c r="AA168" s="908"/>
      <c r="AB168" s="908"/>
      <c r="AC168" s="908"/>
      <c r="AD168" s="970"/>
      <c r="AE168" s="252"/>
      <c r="AF168" s="250"/>
      <c r="AG168" s="250"/>
      <c r="AH168" s="250"/>
      <c r="AI168" s="250"/>
      <c r="AJ168" s="250"/>
      <c r="AK168" s="908"/>
      <c r="AL168" s="970"/>
      <c r="AM168" s="954"/>
      <c r="AN168" s="250"/>
      <c r="AO168" s="250"/>
      <c r="AP168" s="908"/>
      <c r="AQ168" s="957"/>
      <c r="AR168" s="937"/>
      <c r="AS168" s="250"/>
      <c r="AT168" s="250"/>
      <c r="AU168" s="250"/>
      <c r="AV168" s="250"/>
      <c r="AW168" s="250"/>
      <c r="AX168" s="908"/>
      <c r="AY168" s="376"/>
      <c r="AZ168" s="951">
        <f>IF(B168="",0,SUMIF(Labor!$F$13:$F$351, Activity_Location_Listing!C168, Labor!$BX$13:$BX$351))</f>
        <v>0</v>
      </c>
      <c r="BA168" s="934">
        <f>IF(B168="",0,SUMIF(Equipment!$G$11:$G$150, Activity_Location_Listing!C168, Equipment!$BK$11:$BK$150))</f>
        <v>0</v>
      </c>
      <c r="BB168" s="934">
        <f>IF(B168="",0,SUMIF(Material!$J$10:$J$59, Activity_Location_Listing!C168, Material!$P$10:$P$59))</f>
        <v>0</v>
      </c>
      <c r="BC168" s="934">
        <f>IF(B168="",0,SUMIF(Contract!$N$10:$N$85, Activity_Location_Listing!C168, Contract!$O$10:$O$85))</f>
        <v>0</v>
      </c>
      <c r="BD168" s="934">
        <f>IF(B168="",0,SUMIF(Rented_Equipment!$N$10:$N$45, Activity_Location_Listing!C168, Rented_Equipment!$Q$10:$Q$45))</f>
        <v>0</v>
      </c>
      <c r="BE168" s="979">
        <f>IF(B168="",0,SUMIF(Purchased_Equipment!$Q$11:$Q$46,Activity_Location_Listing!C168,Purchased_Equipment!$R$11:$R$46))</f>
        <v>0</v>
      </c>
      <c r="BF168" s="934">
        <f>IF(B168="",0,SUMIF(Soft_Costs!$P$11:$P$46,Activity_Location_Listing!C168,Soft_Costs!$Q$11:$Q$46))</f>
        <v>0</v>
      </c>
      <c r="BG168" s="934">
        <f>IF(B168="",0,SUMIF(Mutual_Aid!$F$10:$F$19, Activity_Location_Listing!C168, Mutual_Aid!$J$10:$J$19)+SUMIF(Mutual_Aid!$F$23:$F$32, Activity_Location_Listing!C168, Mutual_Aid!$J$23:$J$32)+SUMIF(Mutual_Aid!$F$36:$F$55, Activity_Location_Listing!C168, Mutual_Aid!$J$36:$J$55))</f>
        <v>0</v>
      </c>
      <c r="BH168" s="934">
        <f>IF(B168="",0,SUMIF(Insurance_Reductions!$P$10:$P$45,Activity_Location_Listing!C168,Insurance_Reductions!$Q$10:$Q$45))</f>
        <v>0</v>
      </c>
      <c r="BI168" s="967">
        <f>IF(B168="",0,AQ168)</f>
        <v>0</v>
      </c>
      <c r="BJ168" s="928">
        <f t="shared" ref="BJ168" si="15">SUM(AZ168:BG177)-BH168-BI168</f>
        <v>0</v>
      </c>
      <c r="BK168" s="929"/>
    </row>
    <row r="169" spans="2:63" x14ac:dyDescent="0.25">
      <c r="B169" s="903"/>
      <c r="C169" s="906"/>
      <c r="D169" s="370"/>
      <c r="E169" s="236"/>
      <c r="F169" s="236"/>
      <c r="G169" s="909"/>
      <c r="H169" s="238"/>
      <c r="I169" s="238"/>
      <c r="J169" s="238"/>
      <c r="K169" s="238"/>
      <c r="L169" s="238"/>
      <c r="M169" s="238"/>
      <c r="N169" s="909"/>
      <c r="O169" s="235"/>
      <c r="P169" s="909"/>
      <c r="Q169" s="237"/>
      <c r="R169" s="237"/>
      <c r="S169" s="237"/>
      <c r="T169" s="237"/>
      <c r="U169" s="974"/>
      <c r="V169" s="977"/>
      <c r="W169" s="955"/>
      <c r="X169" s="236"/>
      <c r="Y169" s="236"/>
      <c r="Z169" s="909"/>
      <c r="AA169" s="909"/>
      <c r="AB169" s="909"/>
      <c r="AC169" s="909"/>
      <c r="AD169" s="971"/>
      <c r="AE169" s="238"/>
      <c r="AF169" s="236"/>
      <c r="AG169" s="236"/>
      <c r="AH169" s="236"/>
      <c r="AI169" s="236"/>
      <c r="AJ169" s="236"/>
      <c r="AK169" s="909"/>
      <c r="AL169" s="971"/>
      <c r="AM169" s="955"/>
      <c r="AN169" s="236"/>
      <c r="AO169" s="236"/>
      <c r="AP169" s="909"/>
      <c r="AQ169" s="958"/>
      <c r="AR169" s="938"/>
      <c r="AS169" s="236"/>
      <c r="AT169" s="236"/>
      <c r="AU169" s="236"/>
      <c r="AV169" s="236"/>
      <c r="AW169" s="236"/>
      <c r="AX169" s="909"/>
      <c r="AY169" s="377"/>
      <c r="AZ169" s="952"/>
      <c r="BA169" s="935"/>
      <c r="BB169" s="935"/>
      <c r="BC169" s="935"/>
      <c r="BD169" s="935"/>
      <c r="BE169" s="980"/>
      <c r="BF169" s="935"/>
      <c r="BG169" s="935"/>
      <c r="BH169" s="935"/>
      <c r="BI169" s="968"/>
      <c r="BJ169" s="930"/>
      <c r="BK169" s="931"/>
    </row>
    <row r="170" spans="2:63" x14ac:dyDescent="0.25">
      <c r="B170" s="903"/>
      <c r="C170" s="906"/>
      <c r="D170" s="370"/>
      <c r="E170" s="236"/>
      <c r="F170" s="236"/>
      <c r="G170" s="909"/>
      <c r="H170" s="238"/>
      <c r="I170" s="238"/>
      <c r="J170" s="238"/>
      <c r="K170" s="238"/>
      <c r="L170" s="238"/>
      <c r="M170" s="238"/>
      <c r="N170" s="909"/>
      <c r="O170" s="235"/>
      <c r="P170" s="909"/>
      <c r="Q170" s="237"/>
      <c r="R170" s="237"/>
      <c r="S170" s="237"/>
      <c r="T170" s="237"/>
      <c r="U170" s="974"/>
      <c r="V170" s="977"/>
      <c r="W170" s="955"/>
      <c r="X170" s="236"/>
      <c r="Y170" s="236"/>
      <c r="Z170" s="909"/>
      <c r="AA170" s="909"/>
      <c r="AB170" s="909"/>
      <c r="AC170" s="909"/>
      <c r="AD170" s="971"/>
      <c r="AE170" s="238"/>
      <c r="AF170" s="236"/>
      <c r="AG170" s="236"/>
      <c r="AH170" s="236"/>
      <c r="AI170" s="236"/>
      <c r="AJ170" s="236"/>
      <c r="AK170" s="909"/>
      <c r="AL170" s="971"/>
      <c r="AM170" s="955"/>
      <c r="AN170" s="236"/>
      <c r="AO170" s="236"/>
      <c r="AP170" s="909"/>
      <c r="AQ170" s="958"/>
      <c r="AR170" s="938"/>
      <c r="AS170" s="236"/>
      <c r="AT170" s="236"/>
      <c r="AU170" s="236"/>
      <c r="AV170" s="236"/>
      <c r="AW170" s="236"/>
      <c r="AX170" s="909"/>
      <c r="AY170" s="377"/>
      <c r="AZ170" s="952"/>
      <c r="BA170" s="935"/>
      <c r="BB170" s="935"/>
      <c r="BC170" s="935"/>
      <c r="BD170" s="935"/>
      <c r="BE170" s="980"/>
      <c r="BF170" s="935"/>
      <c r="BG170" s="935"/>
      <c r="BH170" s="935"/>
      <c r="BI170" s="968"/>
      <c r="BJ170" s="930"/>
      <c r="BK170" s="931"/>
    </row>
    <row r="171" spans="2:63" x14ac:dyDescent="0.25">
      <c r="B171" s="903"/>
      <c r="C171" s="906"/>
      <c r="D171" s="370"/>
      <c r="E171" s="236"/>
      <c r="F171" s="236"/>
      <c r="G171" s="909"/>
      <c r="H171" s="238"/>
      <c r="I171" s="238"/>
      <c r="J171" s="238"/>
      <c r="K171" s="238"/>
      <c r="L171" s="238"/>
      <c r="M171" s="238"/>
      <c r="N171" s="909"/>
      <c r="O171" s="235"/>
      <c r="P171" s="909"/>
      <c r="Q171" s="237"/>
      <c r="R171" s="237"/>
      <c r="S171" s="237"/>
      <c r="T171" s="237"/>
      <c r="U171" s="974"/>
      <c r="V171" s="977"/>
      <c r="W171" s="955"/>
      <c r="X171" s="236"/>
      <c r="Y171" s="236"/>
      <c r="Z171" s="909"/>
      <c r="AA171" s="909"/>
      <c r="AB171" s="909"/>
      <c r="AC171" s="909"/>
      <c r="AD171" s="971"/>
      <c r="AE171" s="238"/>
      <c r="AF171" s="236"/>
      <c r="AG171" s="236"/>
      <c r="AH171" s="236"/>
      <c r="AI171" s="236"/>
      <c r="AJ171" s="236"/>
      <c r="AK171" s="909"/>
      <c r="AL171" s="971"/>
      <c r="AM171" s="955"/>
      <c r="AN171" s="236"/>
      <c r="AO171" s="236"/>
      <c r="AP171" s="909"/>
      <c r="AQ171" s="958"/>
      <c r="AR171" s="938"/>
      <c r="AS171" s="236"/>
      <c r="AT171" s="236"/>
      <c r="AU171" s="236"/>
      <c r="AV171" s="236"/>
      <c r="AW171" s="236"/>
      <c r="AX171" s="909"/>
      <c r="AY171" s="377"/>
      <c r="AZ171" s="952"/>
      <c r="BA171" s="935"/>
      <c r="BB171" s="935"/>
      <c r="BC171" s="935"/>
      <c r="BD171" s="935"/>
      <c r="BE171" s="980"/>
      <c r="BF171" s="935"/>
      <c r="BG171" s="935"/>
      <c r="BH171" s="935"/>
      <c r="BI171" s="968"/>
      <c r="BJ171" s="930"/>
      <c r="BK171" s="931"/>
    </row>
    <row r="172" spans="2:63" x14ac:dyDescent="0.25">
      <c r="B172" s="903"/>
      <c r="C172" s="906"/>
      <c r="D172" s="370"/>
      <c r="E172" s="236"/>
      <c r="F172" s="236"/>
      <c r="G172" s="909"/>
      <c r="H172" s="238"/>
      <c r="I172" s="238"/>
      <c r="J172" s="238"/>
      <c r="K172" s="238"/>
      <c r="L172" s="238"/>
      <c r="M172" s="238"/>
      <c r="N172" s="909"/>
      <c r="O172" s="235"/>
      <c r="P172" s="909"/>
      <c r="Q172" s="237"/>
      <c r="R172" s="237"/>
      <c r="S172" s="237"/>
      <c r="T172" s="237"/>
      <c r="U172" s="974"/>
      <c r="V172" s="977"/>
      <c r="W172" s="955"/>
      <c r="X172" s="236"/>
      <c r="Y172" s="236"/>
      <c r="Z172" s="909"/>
      <c r="AA172" s="909"/>
      <c r="AB172" s="909"/>
      <c r="AC172" s="909"/>
      <c r="AD172" s="971"/>
      <c r="AE172" s="238"/>
      <c r="AF172" s="236"/>
      <c r="AG172" s="236"/>
      <c r="AH172" s="236"/>
      <c r="AI172" s="236"/>
      <c r="AJ172" s="236"/>
      <c r="AK172" s="909"/>
      <c r="AL172" s="971"/>
      <c r="AM172" s="955"/>
      <c r="AN172" s="236"/>
      <c r="AO172" s="236"/>
      <c r="AP172" s="909"/>
      <c r="AQ172" s="958"/>
      <c r="AR172" s="938"/>
      <c r="AS172" s="236"/>
      <c r="AT172" s="236"/>
      <c r="AU172" s="236"/>
      <c r="AV172" s="236"/>
      <c r="AW172" s="236"/>
      <c r="AX172" s="909"/>
      <c r="AY172" s="377"/>
      <c r="AZ172" s="952"/>
      <c r="BA172" s="935"/>
      <c r="BB172" s="935"/>
      <c r="BC172" s="935"/>
      <c r="BD172" s="935"/>
      <c r="BE172" s="980"/>
      <c r="BF172" s="935"/>
      <c r="BG172" s="935"/>
      <c r="BH172" s="935"/>
      <c r="BI172" s="968"/>
      <c r="BJ172" s="930"/>
      <c r="BK172" s="931"/>
    </row>
    <row r="173" spans="2:63" x14ac:dyDescent="0.25">
      <c r="B173" s="903"/>
      <c r="C173" s="906"/>
      <c r="D173" s="370"/>
      <c r="E173" s="236"/>
      <c r="F173" s="236"/>
      <c r="G173" s="909"/>
      <c r="H173" s="238"/>
      <c r="I173" s="238"/>
      <c r="J173" s="238"/>
      <c r="K173" s="238"/>
      <c r="L173" s="238"/>
      <c r="M173" s="238"/>
      <c r="N173" s="909"/>
      <c r="O173" s="235"/>
      <c r="P173" s="909"/>
      <c r="Q173" s="237"/>
      <c r="R173" s="237"/>
      <c r="S173" s="237"/>
      <c r="T173" s="237"/>
      <c r="U173" s="974"/>
      <c r="V173" s="977"/>
      <c r="W173" s="955"/>
      <c r="X173" s="236"/>
      <c r="Y173" s="236"/>
      <c r="Z173" s="909"/>
      <c r="AA173" s="909"/>
      <c r="AB173" s="909"/>
      <c r="AC173" s="909"/>
      <c r="AD173" s="971"/>
      <c r="AE173" s="238"/>
      <c r="AF173" s="236"/>
      <c r="AG173" s="236"/>
      <c r="AH173" s="236"/>
      <c r="AI173" s="236"/>
      <c r="AJ173" s="236"/>
      <c r="AK173" s="909"/>
      <c r="AL173" s="971"/>
      <c r="AM173" s="955"/>
      <c r="AN173" s="236"/>
      <c r="AO173" s="236"/>
      <c r="AP173" s="909"/>
      <c r="AQ173" s="958"/>
      <c r="AR173" s="938"/>
      <c r="AS173" s="236"/>
      <c r="AT173" s="236"/>
      <c r="AU173" s="236"/>
      <c r="AV173" s="236"/>
      <c r="AW173" s="236"/>
      <c r="AX173" s="909"/>
      <c r="AY173" s="377"/>
      <c r="AZ173" s="952"/>
      <c r="BA173" s="935"/>
      <c r="BB173" s="935"/>
      <c r="BC173" s="935"/>
      <c r="BD173" s="935"/>
      <c r="BE173" s="980"/>
      <c r="BF173" s="935"/>
      <c r="BG173" s="935"/>
      <c r="BH173" s="935"/>
      <c r="BI173" s="968"/>
      <c r="BJ173" s="930"/>
      <c r="BK173" s="931"/>
    </row>
    <row r="174" spans="2:63" x14ac:dyDescent="0.25">
      <c r="B174" s="903"/>
      <c r="C174" s="906"/>
      <c r="D174" s="370"/>
      <c r="E174" s="236"/>
      <c r="F174" s="236"/>
      <c r="G174" s="909"/>
      <c r="H174" s="238"/>
      <c r="I174" s="238"/>
      <c r="J174" s="238"/>
      <c r="K174" s="238"/>
      <c r="L174" s="238"/>
      <c r="M174" s="238"/>
      <c r="N174" s="909"/>
      <c r="O174" s="235"/>
      <c r="P174" s="909"/>
      <c r="Q174" s="237"/>
      <c r="R174" s="237"/>
      <c r="S174" s="237"/>
      <c r="T174" s="237"/>
      <c r="U174" s="974"/>
      <c r="V174" s="977"/>
      <c r="W174" s="955"/>
      <c r="X174" s="236"/>
      <c r="Y174" s="236"/>
      <c r="Z174" s="909"/>
      <c r="AA174" s="909"/>
      <c r="AB174" s="909"/>
      <c r="AC174" s="909"/>
      <c r="AD174" s="971"/>
      <c r="AE174" s="238"/>
      <c r="AF174" s="236"/>
      <c r="AG174" s="236"/>
      <c r="AH174" s="236"/>
      <c r="AI174" s="236"/>
      <c r="AJ174" s="236"/>
      <c r="AK174" s="909"/>
      <c r="AL174" s="971"/>
      <c r="AM174" s="955"/>
      <c r="AN174" s="236"/>
      <c r="AO174" s="236"/>
      <c r="AP174" s="909"/>
      <c r="AQ174" s="958"/>
      <c r="AR174" s="938"/>
      <c r="AS174" s="236"/>
      <c r="AT174" s="236"/>
      <c r="AU174" s="236"/>
      <c r="AV174" s="236"/>
      <c r="AW174" s="236"/>
      <c r="AX174" s="909"/>
      <c r="AY174" s="377"/>
      <c r="AZ174" s="952"/>
      <c r="BA174" s="935"/>
      <c r="BB174" s="935"/>
      <c r="BC174" s="935"/>
      <c r="BD174" s="935"/>
      <c r="BE174" s="980"/>
      <c r="BF174" s="935"/>
      <c r="BG174" s="935"/>
      <c r="BH174" s="935"/>
      <c r="BI174" s="968"/>
      <c r="BJ174" s="930"/>
      <c r="BK174" s="931"/>
    </row>
    <row r="175" spans="2:63" x14ac:dyDescent="0.25">
      <c r="B175" s="903"/>
      <c r="C175" s="906"/>
      <c r="D175" s="370"/>
      <c r="E175" s="236"/>
      <c r="F175" s="236"/>
      <c r="G175" s="909"/>
      <c r="H175" s="238"/>
      <c r="I175" s="238"/>
      <c r="J175" s="238"/>
      <c r="K175" s="238"/>
      <c r="L175" s="238"/>
      <c r="M175" s="238"/>
      <c r="N175" s="909"/>
      <c r="O175" s="235"/>
      <c r="P175" s="909"/>
      <c r="Q175" s="237"/>
      <c r="R175" s="237"/>
      <c r="S175" s="237"/>
      <c r="T175" s="237"/>
      <c r="U175" s="974"/>
      <c r="V175" s="977"/>
      <c r="W175" s="955"/>
      <c r="X175" s="236"/>
      <c r="Y175" s="236"/>
      <c r="Z175" s="909"/>
      <c r="AA175" s="909"/>
      <c r="AB175" s="909"/>
      <c r="AC175" s="909"/>
      <c r="AD175" s="971"/>
      <c r="AE175" s="238"/>
      <c r="AF175" s="236"/>
      <c r="AG175" s="236"/>
      <c r="AH175" s="236"/>
      <c r="AI175" s="236"/>
      <c r="AJ175" s="236"/>
      <c r="AK175" s="909"/>
      <c r="AL175" s="971"/>
      <c r="AM175" s="955"/>
      <c r="AN175" s="236"/>
      <c r="AO175" s="236"/>
      <c r="AP175" s="909"/>
      <c r="AQ175" s="958"/>
      <c r="AR175" s="938"/>
      <c r="AS175" s="236"/>
      <c r="AT175" s="236"/>
      <c r="AU175" s="236"/>
      <c r="AV175" s="236"/>
      <c r="AW175" s="236"/>
      <c r="AX175" s="909"/>
      <c r="AY175" s="377"/>
      <c r="AZ175" s="952"/>
      <c r="BA175" s="935"/>
      <c r="BB175" s="935"/>
      <c r="BC175" s="935"/>
      <c r="BD175" s="935"/>
      <c r="BE175" s="980"/>
      <c r="BF175" s="935"/>
      <c r="BG175" s="935"/>
      <c r="BH175" s="935"/>
      <c r="BI175" s="968"/>
      <c r="BJ175" s="930"/>
      <c r="BK175" s="931"/>
    </row>
    <row r="176" spans="2:63" x14ac:dyDescent="0.25">
      <c r="B176" s="903"/>
      <c r="C176" s="906"/>
      <c r="D176" s="370"/>
      <c r="E176" s="236"/>
      <c r="F176" s="236"/>
      <c r="G176" s="909"/>
      <c r="H176" s="238"/>
      <c r="I176" s="238"/>
      <c r="J176" s="238"/>
      <c r="K176" s="238"/>
      <c r="L176" s="238"/>
      <c r="M176" s="238"/>
      <c r="N176" s="909"/>
      <c r="O176" s="235"/>
      <c r="P176" s="909"/>
      <c r="Q176" s="237"/>
      <c r="R176" s="237"/>
      <c r="S176" s="237"/>
      <c r="T176" s="237"/>
      <c r="U176" s="974"/>
      <c r="V176" s="977"/>
      <c r="W176" s="955"/>
      <c r="X176" s="236"/>
      <c r="Y176" s="236"/>
      <c r="Z176" s="909"/>
      <c r="AA176" s="909"/>
      <c r="AB176" s="909"/>
      <c r="AC176" s="909"/>
      <c r="AD176" s="971"/>
      <c r="AE176" s="238"/>
      <c r="AF176" s="236"/>
      <c r="AG176" s="236"/>
      <c r="AH176" s="236"/>
      <c r="AI176" s="236"/>
      <c r="AJ176" s="236"/>
      <c r="AK176" s="909"/>
      <c r="AL176" s="971"/>
      <c r="AM176" s="955"/>
      <c r="AN176" s="236"/>
      <c r="AO176" s="236"/>
      <c r="AP176" s="909"/>
      <c r="AQ176" s="958"/>
      <c r="AR176" s="938"/>
      <c r="AS176" s="236"/>
      <c r="AT176" s="236"/>
      <c r="AU176" s="236"/>
      <c r="AV176" s="236"/>
      <c r="AW176" s="236"/>
      <c r="AX176" s="909"/>
      <c r="AY176" s="377"/>
      <c r="AZ176" s="952"/>
      <c r="BA176" s="935"/>
      <c r="BB176" s="935"/>
      <c r="BC176" s="935"/>
      <c r="BD176" s="935"/>
      <c r="BE176" s="980"/>
      <c r="BF176" s="935"/>
      <c r="BG176" s="935"/>
      <c r="BH176" s="935"/>
      <c r="BI176" s="968"/>
      <c r="BJ176" s="930"/>
      <c r="BK176" s="931"/>
    </row>
    <row r="177" spans="2:63" ht="13.8" thickBot="1" x14ac:dyDescent="0.3">
      <c r="B177" s="904"/>
      <c r="C177" s="907"/>
      <c r="D177" s="371"/>
      <c r="E177" s="372"/>
      <c r="F177" s="372"/>
      <c r="G177" s="910"/>
      <c r="H177" s="373"/>
      <c r="I177" s="373"/>
      <c r="J177" s="373"/>
      <c r="K177" s="373"/>
      <c r="L177" s="373"/>
      <c r="M177" s="373"/>
      <c r="N177" s="910"/>
      <c r="O177" s="374"/>
      <c r="P177" s="910"/>
      <c r="Q177" s="375"/>
      <c r="R177" s="375"/>
      <c r="S177" s="375"/>
      <c r="T177" s="375"/>
      <c r="U177" s="975"/>
      <c r="V177" s="978"/>
      <c r="W177" s="956"/>
      <c r="X177" s="372"/>
      <c r="Y177" s="372"/>
      <c r="Z177" s="910"/>
      <c r="AA177" s="910"/>
      <c r="AB177" s="910"/>
      <c r="AC177" s="910"/>
      <c r="AD177" s="972"/>
      <c r="AE177" s="373"/>
      <c r="AF177" s="372"/>
      <c r="AG177" s="372"/>
      <c r="AH177" s="372"/>
      <c r="AI177" s="372"/>
      <c r="AJ177" s="372"/>
      <c r="AK177" s="910"/>
      <c r="AL177" s="972"/>
      <c r="AM177" s="956"/>
      <c r="AN177" s="372"/>
      <c r="AO177" s="372"/>
      <c r="AP177" s="910"/>
      <c r="AQ177" s="959"/>
      <c r="AR177" s="939"/>
      <c r="AS177" s="372"/>
      <c r="AT177" s="372"/>
      <c r="AU177" s="372"/>
      <c r="AV177" s="372"/>
      <c r="AW177" s="372"/>
      <c r="AX177" s="910"/>
      <c r="AY177" s="378"/>
      <c r="AZ177" s="953"/>
      <c r="BA177" s="936"/>
      <c r="BB177" s="936"/>
      <c r="BC177" s="936"/>
      <c r="BD177" s="936"/>
      <c r="BE177" s="981"/>
      <c r="BF177" s="936"/>
      <c r="BG177" s="936"/>
      <c r="BH177" s="936"/>
      <c r="BI177" s="969"/>
      <c r="BJ177" s="932"/>
      <c r="BK177" s="933"/>
    </row>
    <row r="178" spans="2:63" ht="13.8" thickTop="1" x14ac:dyDescent="0.25">
      <c r="B178" s="902" t="str">
        <f>IF(Summary!L23="","",Summary!L23)</f>
        <v/>
      </c>
      <c r="C178" s="905" t="str">
        <f>IF(B178="","",VLOOKUP(B178,Summary!$L$6:$M$106,2,FALSE))</f>
        <v/>
      </c>
      <c r="D178" s="369"/>
      <c r="E178" s="249"/>
      <c r="F178" s="250"/>
      <c r="G178" s="908"/>
      <c r="H178" s="252"/>
      <c r="I178" s="252"/>
      <c r="J178" s="252"/>
      <c r="K178" s="252"/>
      <c r="L178" s="252"/>
      <c r="M178" s="252"/>
      <c r="N178" s="908"/>
      <c r="O178" s="249"/>
      <c r="P178" s="908"/>
      <c r="Q178" s="253"/>
      <c r="R178" s="253"/>
      <c r="S178" s="253"/>
      <c r="T178" s="253"/>
      <c r="U178" s="973"/>
      <c r="V178" s="976"/>
      <c r="W178" s="954"/>
      <c r="X178" s="250"/>
      <c r="Y178" s="250"/>
      <c r="Z178" s="908"/>
      <c r="AA178" s="908"/>
      <c r="AB178" s="908"/>
      <c r="AC178" s="908"/>
      <c r="AD178" s="970"/>
      <c r="AE178" s="252"/>
      <c r="AF178" s="250"/>
      <c r="AG178" s="250"/>
      <c r="AH178" s="250"/>
      <c r="AI178" s="250"/>
      <c r="AJ178" s="250"/>
      <c r="AK178" s="908"/>
      <c r="AL178" s="970"/>
      <c r="AM178" s="954"/>
      <c r="AN178" s="250"/>
      <c r="AO178" s="250"/>
      <c r="AP178" s="908"/>
      <c r="AQ178" s="957"/>
      <c r="AR178" s="937"/>
      <c r="AS178" s="250"/>
      <c r="AT178" s="250"/>
      <c r="AU178" s="250"/>
      <c r="AV178" s="250"/>
      <c r="AW178" s="250"/>
      <c r="AX178" s="908"/>
      <c r="AY178" s="376"/>
      <c r="AZ178" s="951">
        <f>IF(B178="",0,SUMIF(Labor!$F$13:$F$351, Activity_Location_Listing!C178, Labor!$BX$13:$BX$351))</f>
        <v>0</v>
      </c>
      <c r="BA178" s="934">
        <f>IF(B178="",0,SUMIF(Equipment!$G$11:$G$150, Activity_Location_Listing!C178, Equipment!$BK$11:$BK$150))</f>
        <v>0</v>
      </c>
      <c r="BB178" s="934">
        <f>IF(B178="",0,SUMIF(Material!$J$10:$J$59, Activity_Location_Listing!C178, Material!$P$10:$P$59))</f>
        <v>0</v>
      </c>
      <c r="BC178" s="934">
        <f>IF(B178="",0,SUMIF(Contract!$N$10:$N$85, Activity_Location_Listing!C178, Contract!$O$10:$O$85))</f>
        <v>0</v>
      </c>
      <c r="BD178" s="934">
        <f>IF(B178="",0,SUMIF(Rented_Equipment!$N$10:$N$45, Activity_Location_Listing!C178, Rented_Equipment!$Q$10:$Q$45))</f>
        <v>0</v>
      </c>
      <c r="BE178" s="979">
        <f>IF(B178="",0,SUMIF(Purchased_Equipment!$Q$11:$Q$46,Activity_Location_Listing!C178,Purchased_Equipment!$R$11:$R$46))</f>
        <v>0</v>
      </c>
      <c r="BF178" s="934">
        <f>IF(B178="",0,SUMIF(Soft_Costs!$P$11:$P$46,Activity_Location_Listing!C178,Soft_Costs!$Q$11:$Q$46))</f>
        <v>0</v>
      </c>
      <c r="BG178" s="934">
        <f>IF(B178="",0,SUMIF(Mutual_Aid!$F$10:$F$19, Activity_Location_Listing!C178, Mutual_Aid!$J$10:$J$19)+SUMIF(Mutual_Aid!$F$23:$F$32, Activity_Location_Listing!C178, Mutual_Aid!$J$23:$J$32)+SUMIF(Mutual_Aid!$F$36:$F$55, Activity_Location_Listing!C178, Mutual_Aid!$J$36:$J$55))</f>
        <v>0</v>
      </c>
      <c r="BH178" s="934">
        <f>IF(B178="",0,SUMIF(Insurance_Reductions!$P$10:$P$45,Activity_Location_Listing!C178,Insurance_Reductions!$Q$10:$Q$45))</f>
        <v>0</v>
      </c>
      <c r="BI178" s="967">
        <f>IF(B178="",0,AQ178)</f>
        <v>0</v>
      </c>
      <c r="BJ178" s="928">
        <f t="shared" ref="BJ178" si="16">SUM(AZ178:BG187)-BH178-BI178</f>
        <v>0</v>
      </c>
      <c r="BK178" s="929"/>
    </row>
    <row r="179" spans="2:63" x14ac:dyDescent="0.25">
      <c r="B179" s="903"/>
      <c r="C179" s="906"/>
      <c r="D179" s="370"/>
      <c r="E179" s="236"/>
      <c r="F179" s="236"/>
      <c r="G179" s="909"/>
      <c r="H179" s="238"/>
      <c r="I179" s="238"/>
      <c r="J179" s="238"/>
      <c r="K179" s="238"/>
      <c r="L179" s="238"/>
      <c r="M179" s="238"/>
      <c r="N179" s="909"/>
      <c r="O179" s="235"/>
      <c r="P179" s="909"/>
      <c r="Q179" s="237"/>
      <c r="R179" s="237"/>
      <c r="S179" s="237"/>
      <c r="T179" s="237"/>
      <c r="U179" s="974"/>
      <c r="V179" s="977"/>
      <c r="W179" s="955"/>
      <c r="X179" s="236"/>
      <c r="Y179" s="236"/>
      <c r="Z179" s="909"/>
      <c r="AA179" s="909"/>
      <c r="AB179" s="909"/>
      <c r="AC179" s="909"/>
      <c r="AD179" s="971"/>
      <c r="AE179" s="238"/>
      <c r="AF179" s="236"/>
      <c r="AG179" s="236"/>
      <c r="AH179" s="236"/>
      <c r="AI179" s="236"/>
      <c r="AJ179" s="236"/>
      <c r="AK179" s="909"/>
      <c r="AL179" s="971"/>
      <c r="AM179" s="955"/>
      <c r="AN179" s="236"/>
      <c r="AO179" s="236"/>
      <c r="AP179" s="909"/>
      <c r="AQ179" s="958"/>
      <c r="AR179" s="938"/>
      <c r="AS179" s="236"/>
      <c r="AT179" s="236"/>
      <c r="AU179" s="236"/>
      <c r="AV179" s="236"/>
      <c r="AW179" s="236"/>
      <c r="AX179" s="909"/>
      <c r="AY179" s="377"/>
      <c r="AZ179" s="952"/>
      <c r="BA179" s="935"/>
      <c r="BB179" s="935"/>
      <c r="BC179" s="935"/>
      <c r="BD179" s="935"/>
      <c r="BE179" s="980"/>
      <c r="BF179" s="935"/>
      <c r="BG179" s="935"/>
      <c r="BH179" s="935"/>
      <c r="BI179" s="968"/>
      <c r="BJ179" s="930"/>
      <c r="BK179" s="931"/>
    </row>
    <row r="180" spans="2:63" x14ac:dyDescent="0.25">
      <c r="B180" s="903"/>
      <c r="C180" s="906"/>
      <c r="D180" s="370"/>
      <c r="E180" s="236"/>
      <c r="F180" s="236"/>
      <c r="G180" s="909"/>
      <c r="H180" s="238"/>
      <c r="I180" s="238"/>
      <c r="J180" s="238"/>
      <c r="K180" s="238"/>
      <c r="L180" s="238"/>
      <c r="M180" s="238"/>
      <c r="N180" s="909"/>
      <c r="O180" s="235"/>
      <c r="P180" s="909"/>
      <c r="Q180" s="237"/>
      <c r="R180" s="237"/>
      <c r="S180" s="237"/>
      <c r="T180" s="237"/>
      <c r="U180" s="974"/>
      <c r="V180" s="977"/>
      <c r="W180" s="955"/>
      <c r="X180" s="236"/>
      <c r="Y180" s="236"/>
      <c r="Z180" s="909"/>
      <c r="AA180" s="909"/>
      <c r="AB180" s="909"/>
      <c r="AC180" s="909"/>
      <c r="AD180" s="971"/>
      <c r="AE180" s="238"/>
      <c r="AF180" s="236"/>
      <c r="AG180" s="236"/>
      <c r="AH180" s="236"/>
      <c r="AI180" s="236"/>
      <c r="AJ180" s="236"/>
      <c r="AK180" s="909"/>
      <c r="AL180" s="971"/>
      <c r="AM180" s="955"/>
      <c r="AN180" s="236"/>
      <c r="AO180" s="236"/>
      <c r="AP180" s="909"/>
      <c r="AQ180" s="958"/>
      <c r="AR180" s="938"/>
      <c r="AS180" s="236"/>
      <c r="AT180" s="236"/>
      <c r="AU180" s="236"/>
      <c r="AV180" s="236"/>
      <c r="AW180" s="236"/>
      <c r="AX180" s="909"/>
      <c r="AY180" s="377"/>
      <c r="AZ180" s="952"/>
      <c r="BA180" s="935"/>
      <c r="BB180" s="935"/>
      <c r="BC180" s="935"/>
      <c r="BD180" s="935"/>
      <c r="BE180" s="980"/>
      <c r="BF180" s="935"/>
      <c r="BG180" s="935"/>
      <c r="BH180" s="935"/>
      <c r="BI180" s="968"/>
      <c r="BJ180" s="930"/>
      <c r="BK180" s="931"/>
    </row>
    <row r="181" spans="2:63" x14ac:dyDescent="0.25">
      <c r="B181" s="903"/>
      <c r="C181" s="906"/>
      <c r="D181" s="370"/>
      <c r="E181" s="236"/>
      <c r="F181" s="236"/>
      <c r="G181" s="909"/>
      <c r="H181" s="238"/>
      <c r="I181" s="238"/>
      <c r="J181" s="238"/>
      <c r="K181" s="238"/>
      <c r="L181" s="238"/>
      <c r="M181" s="238"/>
      <c r="N181" s="909"/>
      <c r="O181" s="235"/>
      <c r="P181" s="909"/>
      <c r="Q181" s="237"/>
      <c r="R181" s="237"/>
      <c r="S181" s="237"/>
      <c r="T181" s="237"/>
      <c r="U181" s="974"/>
      <c r="V181" s="977"/>
      <c r="W181" s="955"/>
      <c r="X181" s="236"/>
      <c r="Y181" s="236"/>
      <c r="Z181" s="909"/>
      <c r="AA181" s="909"/>
      <c r="AB181" s="909"/>
      <c r="AC181" s="909"/>
      <c r="AD181" s="971"/>
      <c r="AE181" s="238"/>
      <c r="AF181" s="236"/>
      <c r="AG181" s="236"/>
      <c r="AH181" s="236"/>
      <c r="AI181" s="236"/>
      <c r="AJ181" s="236"/>
      <c r="AK181" s="909"/>
      <c r="AL181" s="971"/>
      <c r="AM181" s="955"/>
      <c r="AN181" s="236"/>
      <c r="AO181" s="236"/>
      <c r="AP181" s="909"/>
      <c r="AQ181" s="958"/>
      <c r="AR181" s="938"/>
      <c r="AS181" s="236"/>
      <c r="AT181" s="236"/>
      <c r="AU181" s="236"/>
      <c r="AV181" s="236"/>
      <c r="AW181" s="236"/>
      <c r="AX181" s="909"/>
      <c r="AY181" s="377"/>
      <c r="AZ181" s="952"/>
      <c r="BA181" s="935"/>
      <c r="BB181" s="935"/>
      <c r="BC181" s="935"/>
      <c r="BD181" s="935"/>
      <c r="BE181" s="980"/>
      <c r="BF181" s="935"/>
      <c r="BG181" s="935"/>
      <c r="BH181" s="935"/>
      <c r="BI181" s="968"/>
      <c r="BJ181" s="930"/>
      <c r="BK181" s="931"/>
    </row>
    <row r="182" spans="2:63" x14ac:dyDescent="0.25">
      <c r="B182" s="903"/>
      <c r="C182" s="906"/>
      <c r="D182" s="370"/>
      <c r="E182" s="236"/>
      <c r="F182" s="236"/>
      <c r="G182" s="909"/>
      <c r="H182" s="238"/>
      <c r="I182" s="238"/>
      <c r="J182" s="238"/>
      <c r="K182" s="238"/>
      <c r="L182" s="238"/>
      <c r="M182" s="238"/>
      <c r="N182" s="909"/>
      <c r="O182" s="235"/>
      <c r="P182" s="909"/>
      <c r="Q182" s="237"/>
      <c r="R182" s="237"/>
      <c r="S182" s="237"/>
      <c r="T182" s="237"/>
      <c r="U182" s="974"/>
      <c r="V182" s="977"/>
      <c r="W182" s="955"/>
      <c r="X182" s="236"/>
      <c r="Y182" s="236"/>
      <c r="Z182" s="909"/>
      <c r="AA182" s="909"/>
      <c r="AB182" s="909"/>
      <c r="AC182" s="909"/>
      <c r="AD182" s="971"/>
      <c r="AE182" s="238"/>
      <c r="AF182" s="236"/>
      <c r="AG182" s="236"/>
      <c r="AH182" s="236"/>
      <c r="AI182" s="236"/>
      <c r="AJ182" s="236"/>
      <c r="AK182" s="909"/>
      <c r="AL182" s="971"/>
      <c r="AM182" s="955"/>
      <c r="AN182" s="236"/>
      <c r="AO182" s="236"/>
      <c r="AP182" s="909"/>
      <c r="AQ182" s="958"/>
      <c r="AR182" s="938"/>
      <c r="AS182" s="236"/>
      <c r="AT182" s="236"/>
      <c r="AU182" s="236"/>
      <c r="AV182" s="236"/>
      <c r="AW182" s="236"/>
      <c r="AX182" s="909"/>
      <c r="AY182" s="377"/>
      <c r="AZ182" s="952"/>
      <c r="BA182" s="935"/>
      <c r="BB182" s="935"/>
      <c r="BC182" s="935"/>
      <c r="BD182" s="935"/>
      <c r="BE182" s="980"/>
      <c r="BF182" s="935"/>
      <c r="BG182" s="935"/>
      <c r="BH182" s="935"/>
      <c r="BI182" s="968"/>
      <c r="BJ182" s="930"/>
      <c r="BK182" s="931"/>
    </row>
    <row r="183" spans="2:63" x14ac:dyDescent="0.25">
      <c r="B183" s="903"/>
      <c r="C183" s="906"/>
      <c r="D183" s="370"/>
      <c r="E183" s="236"/>
      <c r="F183" s="236"/>
      <c r="G183" s="909"/>
      <c r="H183" s="238"/>
      <c r="I183" s="238"/>
      <c r="J183" s="238"/>
      <c r="K183" s="238"/>
      <c r="L183" s="238"/>
      <c r="M183" s="238"/>
      <c r="N183" s="909"/>
      <c r="O183" s="235"/>
      <c r="P183" s="909"/>
      <c r="Q183" s="237"/>
      <c r="R183" s="237"/>
      <c r="S183" s="237"/>
      <c r="T183" s="237"/>
      <c r="U183" s="974"/>
      <c r="V183" s="977"/>
      <c r="W183" s="955"/>
      <c r="X183" s="236"/>
      <c r="Y183" s="236"/>
      <c r="Z183" s="909"/>
      <c r="AA183" s="909"/>
      <c r="AB183" s="909"/>
      <c r="AC183" s="909"/>
      <c r="AD183" s="971"/>
      <c r="AE183" s="238"/>
      <c r="AF183" s="236"/>
      <c r="AG183" s="236"/>
      <c r="AH183" s="236"/>
      <c r="AI183" s="236"/>
      <c r="AJ183" s="236"/>
      <c r="AK183" s="909"/>
      <c r="AL183" s="971"/>
      <c r="AM183" s="955"/>
      <c r="AN183" s="236"/>
      <c r="AO183" s="236"/>
      <c r="AP183" s="909"/>
      <c r="AQ183" s="958"/>
      <c r="AR183" s="938"/>
      <c r="AS183" s="236"/>
      <c r="AT183" s="236"/>
      <c r="AU183" s="236"/>
      <c r="AV183" s="236"/>
      <c r="AW183" s="236"/>
      <c r="AX183" s="909"/>
      <c r="AY183" s="377"/>
      <c r="AZ183" s="952"/>
      <c r="BA183" s="935"/>
      <c r="BB183" s="935"/>
      <c r="BC183" s="935"/>
      <c r="BD183" s="935"/>
      <c r="BE183" s="980"/>
      <c r="BF183" s="935"/>
      <c r="BG183" s="935"/>
      <c r="BH183" s="935"/>
      <c r="BI183" s="968"/>
      <c r="BJ183" s="930"/>
      <c r="BK183" s="931"/>
    </row>
    <row r="184" spans="2:63" x14ac:dyDescent="0.25">
      <c r="B184" s="903"/>
      <c r="C184" s="906"/>
      <c r="D184" s="370"/>
      <c r="E184" s="236"/>
      <c r="F184" s="236"/>
      <c r="G184" s="909"/>
      <c r="H184" s="238"/>
      <c r="I184" s="238"/>
      <c r="J184" s="238"/>
      <c r="K184" s="238"/>
      <c r="L184" s="238"/>
      <c r="M184" s="238"/>
      <c r="N184" s="909"/>
      <c r="O184" s="235"/>
      <c r="P184" s="909"/>
      <c r="Q184" s="237"/>
      <c r="R184" s="237"/>
      <c r="S184" s="237"/>
      <c r="T184" s="237"/>
      <c r="U184" s="974"/>
      <c r="V184" s="977"/>
      <c r="W184" s="955"/>
      <c r="X184" s="236"/>
      <c r="Y184" s="236"/>
      <c r="Z184" s="909"/>
      <c r="AA184" s="909"/>
      <c r="AB184" s="909"/>
      <c r="AC184" s="909"/>
      <c r="AD184" s="971"/>
      <c r="AE184" s="238"/>
      <c r="AF184" s="236"/>
      <c r="AG184" s="236"/>
      <c r="AH184" s="236"/>
      <c r="AI184" s="236"/>
      <c r="AJ184" s="236"/>
      <c r="AK184" s="909"/>
      <c r="AL184" s="971"/>
      <c r="AM184" s="955"/>
      <c r="AN184" s="236"/>
      <c r="AO184" s="236"/>
      <c r="AP184" s="909"/>
      <c r="AQ184" s="958"/>
      <c r="AR184" s="938"/>
      <c r="AS184" s="236"/>
      <c r="AT184" s="236"/>
      <c r="AU184" s="236"/>
      <c r="AV184" s="236"/>
      <c r="AW184" s="236"/>
      <c r="AX184" s="909"/>
      <c r="AY184" s="377"/>
      <c r="AZ184" s="952"/>
      <c r="BA184" s="935"/>
      <c r="BB184" s="935"/>
      <c r="BC184" s="935"/>
      <c r="BD184" s="935"/>
      <c r="BE184" s="980"/>
      <c r="BF184" s="935"/>
      <c r="BG184" s="935"/>
      <c r="BH184" s="935"/>
      <c r="BI184" s="968"/>
      <c r="BJ184" s="930"/>
      <c r="BK184" s="931"/>
    </row>
    <row r="185" spans="2:63" x14ac:dyDescent="0.25">
      <c r="B185" s="903"/>
      <c r="C185" s="906"/>
      <c r="D185" s="370"/>
      <c r="E185" s="236"/>
      <c r="F185" s="236"/>
      <c r="G185" s="909"/>
      <c r="H185" s="238"/>
      <c r="I185" s="238"/>
      <c r="J185" s="238"/>
      <c r="K185" s="238"/>
      <c r="L185" s="238"/>
      <c r="M185" s="238"/>
      <c r="N185" s="909"/>
      <c r="O185" s="235"/>
      <c r="P185" s="909"/>
      <c r="Q185" s="237"/>
      <c r="R185" s="237"/>
      <c r="S185" s="237"/>
      <c r="T185" s="237"/>
      <c r="U185" s="974"/>
      <c r="V185" s="977"/>
      <c r="W185" s="955"/>
      <c r="X185" s="236"/>
      <c r="Y185" s="236"/>
      <c r="Z185" s="909"/>
      <c r="AA185" s="909"/>
      <c r="AB185" s="909"/>
      <c r="AC185" s="909"/>
      <c r="AD185" s="971"/>
      <c r="AE185" s="238"/>
      <c r="AF185" s="236"/>
      <c r="AG185" s="236"/>
      <c r="AH185" s="236"/>
      <c r="AI185" s="236"/>
      <c r="AJ185" s="236"/>
      <c r="AK185" s="909"/>
      <c r="AL185" s="971"/>
      <c r="AM185" s="955"/>
      <c r="AN185" s="236"/>
      <c r="AO185" s="236"/>
      <c r="AP185" s="909"/>
      <c r="AQ185" s="958"/>
      <c r="AR185" s="938"/>
      <c r="AS185" s="236"/>
      <c r="AT185" s="236"/>
      <c r="AU185" s="236"/>
      <c r="AV185" s="236"/>
      <c r="AW185" s="236"/>
      <c r="AX185" s="909"/>
      <c r="AY185" s="377"/>
      <c r="AZ185" s="952"/>
      <c r="BA185" s="935"/>
      <c r="BB185" s="935"/>
      <c r="BC185" s="935"/>
      <c r="BD185" s="935"/>
      <c r="BE185" s="980"/>
      <c r="BF185" s="935"/>
      <c r="BG185" s="935"/>
      <c r="BH185" s="935"/>
      <c r="BI185" s="968"/>
      <c r="BJ185" s="930"/>
      <c r="BK185" s="931"/>
    </row>
    <row r="186" spans="2:63" x14ac:dyDescent="0.25">
      <c r="B186" s="903"/>
      <c r="C186" s="906"/>
      <c r="D186" s="370"/>
      <c r="E186" s="236"/>
      <c r="F186" s="236"/>
      <c r="G186" s="909"/>
      <c r="H186" s="238"/>
      <c r="I186" s="238"/>
      <c r="J186" s="238"/>
      <c r="K186" s="238"/>
      <c r="L186" s="238"/>
      <c r="M186" s="238"/>
      <c r="N186" s="909"/>
      <c r="O186" s="235"/>
      <c r="P186" s="909"/>
      <c r="Q186" s="237"/>
      <c r="R186" s="237"/>
      <c r="S186" s="237"/>
      <c r="T186" s="237"/>
      <c r="U186" s="974"/>
      <c r="V186" s="977"/>
      <c r="W186" s="955"/>
      <c r="X186" s="236"/>
      <c r="Y186" s="236"/>
      <c r="Z186" s="909"/>
      <c r="AA186" s="909"/>
      <c r="AB186" s="909"/>
      <c r="AC186" s="909"/>
      <c r="AD186" s="971"/>
      <c r="AE186" s="238"/>
      <c r="AF186" s="236"/>
      <c r="AG186" s="236"/>
      <c r="AH186" s="236"/>
      <c r="AI186" s="236"/>
      <c r="AJ186" s="236"/>
      <c r="AK186" s="909"/>
      <c r="AL186" s="971"/>
      <c r="AM186" s="955"/>
      <c r="AN186" s="236"/>
      <c r="AO186" s="236"/>
      <c r="AP186" s="909"/>
      <c r="AQ186" s="958"/>
      <c r="AR186" s="938"/>
      <c r="AS186" s="236"/>
      <c r="AT186" s="236"/>
      <c r="AU186" s="236"/>
      <c r="AV186" s="236"/>
      <c r="AW186" s="236"/>
      <c r="AX186" s="909"/>
      <c r="AY186" s="377"/>
      <c r="AZ186" s="952"/>
      <c r="BA186" s="935"/>
      <c r="BB186" s="935"/>
      <c r="BC186" s="935"/>
      <c r="BD186" s="935"/>
      <c r="BE186" s="980"/>
      <c r="BF186" s="935"/>
      <c r="BG186" s="935"/>
      <c r="BH186" s="935"/>
      <c r="BI186" s="968"/>
      <c r="BJ186" s="930"/>
      <c r="BK186" s="931"/>
    </row>
    <row r="187" spans="2:63" ht="13.8" thickBot="1" x14ac:dyDescent="0.3">
      <c r="B187" s="904"/>
      <c r="C187" s="907"/>
      <c r="D187" s="371"/>
      <c r="E187" s="372"/>
      <c r="F187" s="372"/>
      <c r="G187" s="910"/>
      <c r="H187" s="373"/>
      <c r="I187" s="373"/>
      <c r="J187" s="373"/>
      <c r="K187" s="373"/>
      <c r="L187" s="373"/>
      <c r="M187" s="373"/>
      <c r="N187" s="910"/>
      <c r="O187" s="374"/>
      <c r="P187" s="910"/>
      <c r="Q187" s="375"/>
      <c r="R187" s="375"/>
      <c r="S187" s="375"/>
      <c r="T187" s="375"/>
      <c r="U187" s="975"/>
      <c r="V187" s="978"/>
      <c r="W187" s="956"/>
      <c r="X187" s="372"/>
      <c r="Y187" s="372"/>
      <c r="Z187" s="910"/>
      <c r="AA187" s="910"/>
      <c r="AB187" s="910"/>
      <c r="AC187" s="910"/>
      <c r="AD187" s="972"/>
      <c r="AE187" s="373"/>
      <c r="AF187" s="372"/>
      <c r="AG187" s="372"/>
      <c r="AH187" s="372"/>
      <c r="AI187" s="372"/>
      <c r="AJ187" s="372"/>
      <c r="AK187" s="910"/>
      <c r="AL187" s="972"/>
      <c r="AM187" s="956"/>
      <c r="AN187" s="372"/>
      <c r="AO187" s="372"/>
      <c r="AP187" s="910"/>
      <c r="AQ187" s="959"/>
      <c r="AR187" s="939"/>
      <c r="AS187" s="372"/>
      <c r="AT187" s="372"/>
      <c r="AU187" s="372"/>
      <c r="AV187" s="372"/>
      <c r="AW187" s="372"/>
      <c r="AX187" s="910"/>
      <c r="AY187" s="378"/>
      <c r="AZ187" s="953"/>
      <c r="BA187" s="936"/>
      <c r="BB187" s="936"/>
      <c r="BC187" s="936"/>
      <c r="BD187" s="936"/>
      <c r="BE187" s="981"/>
      <c r="BF187" s="936"/>
      <c r="BG187" s="936"/>
      <c r="BH187" s="936"/>
      <c r="BI187" s="969"/>
      <c r="BJ187" s="932"/>
      <c r="BK187" s="933"/>
    </row>
    <row r="188" spans="2:63" ht="13.8" thickTop="1" x14ac:dyDescent="0.25">
      <c r="B188" s="902" t="str">
        <f>IF(Summary!L24="","",Summary!L24)</f>
        <v/>
      </c>
      <c r="C188" s="905" t="str">
        <f>IF(B188="","",VLOOKUP(B188,Summary!$L$6:$M$106,2,FALSE))</f>
        <v/>
      </c>
      <c r="D188" s="369"/>
      <c r="E188" s="249"/>
      <c r="F188" s="250"/>
      <c r="G188" s="908"/>
      <c r="H188" s="252"/>
      <c r="I188" s="252"/>
      <c r="J188" s="252"/>
      <c r="K188" s="252"/>
      <c r="L188" s="252"/>
      <c r="M188" s="252"/>
      <c r="N188" s="908"/>
      <c r="O188" s="249"/>
      <c r="P188" s="908"/>
      <c r="Q188" s="253"/>
      <c r="R188" s="253"/>
      <c r="S188" s="253"/>
      <c r="T188" s="253"/>
      <c r="U188" s="973"/>
      <c r="V188" s="976"/>
      <c r="W188" s="954"/>
      <c r="X188" s="250"/>
      <c r="Y188" s="250"/>
      <c r="Z188" s="908"/>
      <c r="AA188" s="908"/>
      <c r="AB188" s="908"/>
      <c r="AC188" s="908"/>
      <c r="AD188" s="970"/>
      <c r="AE188" s="252"/>
      <c r="AF188" s="250"/>
      <c r="AG188" s="250"/>
      <c r="AH188" s="250"/>
      <c r="AI188" s="250"/>
      <c r="AJ188" s="250"/>
      <c r="AK188" s="908"/>
      <c r="AL188" s="970"/>
      <c r="AM188" s="954"/>
      <c r="AN188" s="250"/>
      <c r="AO188" s="250"/>
      <c r="AP188" s="908"/>
      <c r="AQ188" s="957"/>
      <c r="AR188" s="937"/>
      <c r="AS188" s="250"/>
      <c r="AT188" s="250"/>
      <c r="AU188" s="250"/>
      <c r="AV188" s="250"/>
      <c r="AW188" s="250"/>
      <c r="AX188" s="908"/>
      <c r="AY188" s="376"/>
      <c r="AZ188" s="951">
        <f>IF(B188="",0,SUMIF(Labor!$F$13:$F$351, Activity_Location_Listing!C188, Labor!$BX$13:$BX$351))</f>
        <v>0</v>
      </c>
      <c r="BA188" s="934">
        <f>IF(B188="",0,SUMIF(Equipment!$G$11:$G$150, Activity_Location_Listing!C188, Equipment!$BK$11:$BK$150))</f>
        <v>0</v>
      </c>
      <c r="BB188" s="934">
        <f>IF(B188="",0,SUMIF(Material!$J$10:$J$59, Activity_Location_Listing!C188, Material!$P$10:$P$59))</f>
        <v>0</v>
      </c>
      <c r="BC188" s="934">
        <f>IF(B188="",0,SUMIF(Contract!$N$10:$N$85, Activity_Location_Listing!C188, Contract!$O$10:$O$85))</f>
        <v>0</v>
      </c>
      <c r="BD188" s="934">
        <f>IF(B188="",0,SUMIF(Rented_Equipment!$N$10:$N$45, Activity_Location_Listing!C188, Rented_Equipment!$Q$10:$Q$45))</f>
        <v>0</v>
      </c>
      <c r="BE188" s="979">
        <f>IF(B188="",0,SUMIF(Purchased_Equipment!$Q$11:$Q$46,Activity_Location_Listing!C188,Purchased_Equipment!$R$11:$R$46))</f>
        <v>0</v>
      </c>
      <c r="BF188" s="934">
        <f>IF(B188="",0,SUMIF(Soft_Costs!$P$11:$P$46,Activity_Location_Listing!C188,Soft_Costs!$Q$11:$Q$46))</f>
        <v>0</v>
      </c>
      <c r="BG188" s="934">
        <f>IF(B188="",0,SUMIF(Mutual_Aid!$F$10:$F$19, Activity_Location_Listing!C188, Mutual_Aid!$J$10:$J$19)+SUMIF(Mutual_Aid!$F$23:$F$32, Activity_Location_Listing!C188, Mutual_Aid!$J$23:$J$32)+SUMIF(Mutual_Aid!$F$36:$F$55, Activity_Location_Listing!C188, Mutual_Aid!$J$36:$J$55))</f>
        <v>0</v>
      </c>
      <c r="BH188" s="934">
        <f>IF(B188="",0,SUMIF(Insurance_Reductions!$P$10:$P$45,Activity_Location_Listing!C188,Insurance_Reductions!$Q$10:$Q$45))</f>
        <v>0</v>
      </c>
      <c r="BI188" s="967">
        <f>IF(B188="",0,AQ188)</f>
        <v>0</v>
      </c>
      <c r="BJ188" s="928">
        <f t="shared" ref="BJ188" si="17">SUM(AZ188:BG197)-BH188-BI188</f>
        <v>0</v>
      </c>
      <c r="BK188" s="929"/>
    </row>
    <row r="189" spans="2:63" x14ac:dyDescent="0.25">
      <c r="B189" s="903"/>
      <c r="C189" s="906"/>
      <c r="D189" s="370"/>
      <c r="E189" s="236"/>
      <c r="F189" s="236"/>
      <c r="G189" s="909"/>
      <c r="H189" s="238"/>
      <c r="I189" s="238"/>
      <c r="J189" s="238"/>
      <c r="K189" s="238"/>
      <c r="L189" s="238"/>
      <c r="M189" s="238"/>
      <c r="N189" s="909"/>
      <c r="O189" s="235"/>
      <c r="P189" s="909"/>
      <c r="Q189" s="237"/>
      <c r="R189" s="237"/>
      <c r="S189" s="237"/>
      <c r="T189" s="237"/>
      <c r="U189" s="974"/>
      <c r="V189" s="977"/>
      <c r="W189" s="955"/>
      <c r="X189" s="236"/>
      <c r="Y189" s="236"/>
      <c r="Z189" s="909"/>
      <c r="AA189" s="909"/>
      <c r="AB189" s="909"/>
      <c r="AC189" s="909"/>
      <c r="AD189" s="971"/>
      <c r="AE189" s="238"/>
      <c r="AF189" s="236"/>
      <c r="AG189" s="236"/>
      <c r="AH189" s="236"/>
      <c r="AI189" s="236"/>
      <c r="AJ189" s="236"/>
      <c r="AK189" s="909"/>
      <c r="AL189" s="971"/>
      <c r="AM189" s="955"/>
      <c r="AN189" s="236"/>
      <c r="AO189" s="236"/>
      <c r="AP189" s="909"/>
      <c r="AQ189" s="958"/>
      <c r="AR189" s="938"/>
      <c r="AS189" s="236"/>
      <c r="AT189" s="236"/>
      <c r="AU189" s="236"/>
      <c r="AV189" s="236"/>
      <c r="AW189" s="236"/>
      <c r="AX189" s="909"/>
      <c r="AY189" s="377"/>
      <c r="AZ189" s="952"/>
      <c r="BA189" s="935"/>
      <c r="BB189" s="935"/>
      <c r="BC189" s="935"/>
      <c r="BD189" s="935"/>
      <c r="BE189" s="980"/>
      <c r="BF189" s="935"/>
      <c r="BG189" s="935"/>
      <c r="BH189" s="935"/>
      <c r="BI189" s="968"/>
      <c r="BJ189" s="930"/>
      <c r="BK189" s="931"/>
    </row>
    <row r="190" spans="2:63" x14ac:dyDescent="0.25">
      <c r="B190" s="903"/>
      <c r="C190" s="906"/>
      <c r="D190" s="370"/>
      <c r="E190" s="236"/>
      <c r="F190" s="236"/>
      <c r="G190" s="909"/>
      <c r="H190" s="238"/>
      <c r="I190" s="238"/>
      <c r="J190" s="238"/>
      <c r="K190" s="238"/>
      <c r="L190" s="238"/>
      <c r="M190" s="238"/>
      <c r="N190" s="909"/>
      <c r="O190" s="235"/>
      <c r="P190" s="909"/>
      <c r="Q190" s="237"/>
      <c r="R190" s="237"/>
      <c r="S190" s="237"/>
      <c r="T190" s="237"/>
      <c r="U190" s="974"/>
      <c r="V190" s="977"/>
      <c r="W190" s="955"/>
      <c r="X190" s="236"/>
      <c r="Y190" s="236"/>
      <c r="Z190" s="909"/>
      <c r="AA190" s="909"/>
      <c r="AB190" s="909"/>
      <c r="AC190" s="909"/>
      <c r="AD190" s="971"/>
      <c r="AE190" s="238"/>
      <c r="AF190" s="236"/>
      <c r="AG190" s="236"/>
      <c r="AH190" s="236"/>
      <c r="AI190" s="236"/>
      <c r="AJ190" s="236"/>
      <c r="AK190" s="909"/>
      <c r="AL190" s="971"/>
      <c r="AM190" s="955"/>
      <c r="AN190" s="236"/>
      <c r="AO190" s="236"/>
      <c r="AP190" s="909"/>
      <c r="AQ190" s="958"/>
      <c r="AR190" s="938"/>
      <c r="AS190" s="236"/>
      <c r="AT190" s="236"/>
      <c r="AU190" s="236"/>
      <c r="AV190" s="236"/>
      <c r="AW190" s="236"/>
      <c r="AX190" s="909"/>
      <c r="AY190" s="377"/>
      <c r="AZ190" s="952"/>
      <c r="BA190" s="935"/>
      <c r="BB190" s="935"/>
      <c r="BC190" s="935"/>
      <c r="BD190" s="935"/>
      <c r="BE190" s="980"/>
      <c r="BF190" s="935"/>
      <c r="BG190" s="935"/>
      <c r="BH190" s="935"/>
      <c r="BI190" s="968"/>
      <c r="BJ190" s="930"/>
      <c r="BK190" s="931"/>
    </row>
    <row r="191" spans="2:63" x14ac:dyDescent="0.25">
      <c r="B191" s="903"/>
      <c r="C191" s="906"/>
      <c r="D191" s="370"/>
      <c r="E191" s="236"/>
      <c r="F191" s="236"/>
      <c r="G191" s="909"/>
      <c r="H191" s="238"/>
      <c r="I191" s="238"/>
      <c r="J191" s="238"/>
      <c r="K191" s="238"/>
      <c r="L191" s="238"/>
      <c r="M191" s="238"/>
      <c r="N191" s="909"/>
      <c r="O191" s="235"/>
      <c r="P191" s="909"/>
      <c r="Q191" s="237"/>
      <c r="R191" s="237"/>
      <c r="S191" s="237"/>
      <c r="T191" s="237"/>
      <c r="U191" s="974"/>
      <c r="V191" s="977"/>
      <c r="W191" s="955"/>
      <c r="X191" s="236"/>
      <c r="Y191" s="236"/>
      <c r="Z191" s="909"/>
      <c r="AA191" s="909"/>
      <c r="AB191" s="909"/>
      <c r="AC191" s="909"/>
      <c r="AD191" s="971"/>
      <c r="AE191" s="238"/>
      <c r="AF191" s="236"/>
      <c r="AG191" s="236"/>
      <c r="AH191" s="236"/>
      <c r="AI191" s="236"/>
      <c r="AJ191" s="236"/>
      <c r="AK191" s="909"/>
      <c r="AL191" s="971"/>
      <c r="AM191" s="955"/>
      <c r="AN191" s="236"/>
      <c r="AO191" s="236"/>
      <c r="AP191" s="909"/>
      <c r="AQ191" s="958"/>
      <c r="AR191" s="938"/>
      <c r="AS191" s="236"/>
      <c r="AT191" s="236"/>
      <c r="AU191" s="236"/>
      <c r="AV191" s="236"/>
      <c r="AW191" s="236"/>
      <c r="AX191" s="909"/>
      <c r="AY191" s="377"/>
      <c r="AZ191" s="952"/>
      <c r="BA191" s="935"/>
      <c r="BB191" s="935"/>
      <c r="BC191" s="935"/>
      <c r="BD191" s="935"/>
      <c r="BE191" s="980"/>
      <c r="BF191" s="935"/>
      <c r="BG191" s="935"/>
      <c r="BH191" s="935"/>
      <c r="BI191" s="968"/>
      <c r="BJ191" s="930"/>
      <c r="BK191" s="931"/>
    </row>
    <row r="192" spans="2:63" x14ac:dyDescent="0.25">
      <c r="B192" s="903"/>
      <c r="C192" s="906"/>
      <c r="D192" s="370"/>
      <c r="E192" s="236"/>
      <c r="F192" s="236"/>
      <c r="G192" s="909"/>
      <c r="H192" s="238"/>
      <c r="I192" s="238"/>
      <c r="J192" s="238"/>
      <c r="K192" s="238"/>
      <c r="L192" s="238"/>
      <c r="M192" s="238"/>
      <c r="N192" s="909"/>
      <c r="O192" s="235"/>
      <c r="P192" s="909"/>
      <c r="Q192" s="237"/>
      <c r="R192" s="237"/>
      <c r="S192" s="237"/>
      <c r="T192" s="237"/>
      <c r="U192" s="974"/>
      <c r="V192" s="977"/>
      <c r="W192" s="955"/>
      <c r="X192" s="236"/>
      <c r="Y192" s="236"/>
      <c r="Z192" s="909"/>
      <c r="AA192" s="909"/>
      <c r="AB192" s="909"/>
      <c r="AC192" s="909"/>
      <c r="AD192" s="971"/>
      <c r="AE192" s="238"/>
      <c r="AF192" s="236"/>
      <c r="AG192" s="236"/>
      <c r="AH192" s="236"/>
      <c r="AI192" s="236"/>
      <c r="AJ192" s="236"/>
      <c r="AK192" s="909"/>
      <c r="AL192" s="971"/>
      <c r="AM192" s="955"/>
      <c r="AN192" s="236"/>
      <c r="AO192" s="236"/>
      <c r="AP192" s="909"/>
      <c r="AQ192" s="958"/>
      <c r="AR192" s="938"/>
      <c r="AS192" s="236"/>
      <c r="AT192" s="236"/>
      <c r="AU192" s="236"/>
      <c r="AV192" s="236"/>
      <c r="AW192" s="236"/>
      <c r="AX192" s="909"/>
      <c r="AY192" s="377"/>
      <c r="AZ192" s="952"/>
      <c r="BA192" s="935"/>
      <c r="BB192" s="935"/>
      <c r="BC192" s="935"/>
      <c r="BD192" s="935"/>
      <c r="BE192" s="980"/>
      <c r="BF192" s="935"/>
      <c r="BG192" s="935"/>
      <c r="BH192" s="935"/>
      <c r="BI192" s="968"/>
      <c r="BJ192" s="930"/>
      <c r="BK192" s="931"/>
    </row>
    <row r="193" spans="2:63" x14ac:dyDescent="0.25">
      <c r="B193" s="903"/>
      <c r="C193" s="906"/>
      <c r="D193" s="370"/>
      <c r="E193" s="236"/>
      <c r="F193" s="236"/>
      <c r="G193" s="909"/>
      <c r="H193" s="238"/>
      <c r="I193" s="238"/>
      <c r="J193" s="238"/>
      <c r="K193" s="238"/>
      <c r="L193" s="238"/>
      <c r="M193" s="238"/>
      <c r="N193" s="909"/>
      <c r="O193" s="235"/>
      <c r="P193" s="909"/>
      <c r="Q193" s="237"/>
      <c r="R193" s="237"/>
      <c r="S193" s="237"/>
      <c r="T193" s="237"/>
      <c r="U193" s="974"/>
      <c r="V193" s="977"/>
      <c r="W193" s="955"/>
      <c r="X193" s="236"/>
      <c r="Y193" s="236"/>
      <c r="Z193" s="909"/>
      <c r="AA193" s="909"/>
      <c r="AB193" s="909"/>
      <c r="AC193" s="909"/>
      <c r="AD193" s="971"/>
      <c r="AE193" s="238"/>
      <c r="AF193" s="236"/>
      <c r="AG193" s="236"/>
      <c r="AH193" s="236"/>
      <c r="AI193" s="236"/>
      <c r="AJ193" s="236"/>
      <c r="AK193" s="909"/>
      <c r="AL193" s="971"/>
      <c r="AM193" s="955"/>
      <c r="AN193" s="236"/>
      <c r="AO193" s="236"/>
      <c r="AP193" s="909"/>
      <c r="AQ193" s="958"/>
      <c r="AR193" s="938"/>
      <c r="AS193" s="236"/>
      <c r="AT193" s="236"/>
      <c r="AU193" s="236"/>
      <c r="AV193" s="236"/>
      <c r="AW193" s="236"/>
      <c r="AX193" s="909"/>
      <c r="AY193" s="377"/>
      <c r="AZ193" s="952"/>
      <c r="BA193" s="935"/>
      <c r="BB193" s="935"/>
      <c r="BC193" s="935"/>
      <c r="BD193" s="935"/>
      <c r="BE193" s="980"/>
      <c r="BF193" s="935"/>
      <c r="BG193" s="935"/>
      <c r="BH193" s="935"/>
      <c r="BI193" s="968"/>
      <c r="BJ193" s="930"/>
      <c r="BK193" s="931"/>
    </row>
    <row r="194" spans="2:63" x14ac:dyDescent="0.25">
      <c r="B194" s="903"/>
      <c r="C194" s="906"/>
      <c r="D194" s="370"/>
      <c r="E194" s="236"/>
      <c r="F194" s="236"/>
      <c r="G194" s="909"/>
      <c r="H194" s="238"/>
      <c r="I194" s="238"/>
      <c r="J194" s="238"/>
      <c r="K194" s="238"/>
      <c r="L194" s="238"/>
      <c r="M194" s="238"/>
      <c r="N194" s="909"/>
      <c r="O194" s="235"/>
      <c r="P194" s="909"/>
      <c r="Q194" s="237"/>
      <c r="R194" s="237"/>
      <c r="S194" s="237"/>
      <c r="T194" s="237"/>
      <c r="U194" s="974"/>
      <c r="V194" s="977"/>
      <c r="W194" s="955"/>
      <c r="X194" s="236"/>
      <c r="Y194" s="236"/>
      <c r="Z194" s="909"/>
      <c r="AA194" s="909"/>
      <c r="AB194" s="909"/>
      <c r="AC194" s="909"/>
      <c r="AD194" s="971"/>
      <c r="AE194" s="238"/>
      <c r="AF194" s="236"/>
      <c r="AG194" s="236"/>
      <c r="AH194" s="236"/>
      <c r="AI194" s="236"/>
      <c r="AJ194" s="236"/>
      <c r="AK194" s="909"/>
      <c r="AL194" s="971"/>
      <c r="AM194" s="955"/>
      <c r="AN194" s="236"/>
      <c r="AO194" s="236"/>
      <c r="AP194" s="909"/>
      <c r="AQ194" s="958"/>
      <c r="AR194" s="938"/>
      <c r="AS194" s="236"/>
      <c r="AT194" s="236"/>
      <c r="AU194" s="236"/>
      <c r="AV194" s="236"/>
      <c r="AW194" s="236"/>
      <c r="AX194" s="909"/>
      <c r="AY194" s="377"/>
      <c r="AZ194" s="952"/>
      <c r="BA194" s="935"/>
      <c r="BB194" s="935"/>
      <c r="BC194" s="935"/>
      <c r="BD194" s="935"/>
      <c r="BE194" s="980"/>
      <c r="BF194" s="935"/>
      <c r="BG194" s="935"/>
      <c r="BH194" s="935"/>
      <c r="BI194" s="968"/>
      <c r="BJ194" s="930"/>
      <c r="BK194" s="931"/>
    </row>
    <row r="195" spans="2:63" x14ac:dyDescent="0.25">
      <c r="B195" s="903"/>
      <c r="C195" s="906"/>
      <c r="D195" s="370"/>
      <c r="E195" s="236"/>
      <c r="F195" s="236"/>
      <c r="G195" s="909"/>
      <c r="H195" s="238"/>
      <c r="I195" s="238"/>
      <c r="J195" s="238"/>
      <c r="K195" s="238"/>
      <c r="L195" s="238"/>
      <c r="M195" s="238"/>
      <c r="N195" s="909"/>
      <c r="O195" s="235"/>
      <c r="P195" s="909"/>
      <c r="Q195" s="237"/>
      <c r="R195" s="237"/>
      <c r="S195" s="237"/>
      <c r="T195" s="237"/>
      <c r="U195" s="974"/>
      <c r="V195" s="977"/>
      <c r="W195" s="955"/>
      <c r="X195" s="236"/>
      <c r="Y195" s="236"/>
      <c r="Z195" s="909"/>
      <c r="AA195" s="909"/>
      <c r="AB195" s="909"/>
      <c r="AC195" s="909"/>
      <c r="AD195" s="971"/>
      <c r="AE195" s="238"/>
      <c r="AF195" s="236"/>
      <c r="AG195" s="236"/>
      <c r="AH195" s="236"/>
      <c r="AI195" s="236"/>
      <c r="AJ195" s="236"/>
      <c r="AK195" s="909"/>
      <c r="AL195" s="971"/>
      <c r="AM195" s="955"/>
      <c r="AN195" s="236"/>
      <c r="AO195" s="236"/>
      <c r="AP195" s="909"/>
      <c r="AQ195" s="958"/>
      <c r="AR195" s="938"/>
      <c r="AS195" s="236"/>
      <c r="AT195" s="236"/>
      <c r="AU195" s="236"/>
      <c r="AV195" s="236"/>
      <c r="AW195" s="236"/>
      <c r="AX195" s="909"/>
      <c r="AY195" s="377"/>
      <c r="AZ195" s="952"/>
      <c r="BA195" s="935"/>
      <c r="BB195" s="935"/>
      <c r="BC195" s="935"/>
      <c r="BD195" s="935"/>
      <c r="BE195" s="980"/>
      <c r="BF195" s="935"/>
      <c r="BG195" s="935"/>
      <c r="BH195" s="935"/>
      <c r="BI195" s="968"/>
      <c r="BJ195" s="930"/>
      <c r="BK195" s="931"/>
    </row>
    <row r="196" spans="2:63" x14ac:dyDescent="0.25">
      <c r="B196" s="903"/>
      <c r="C196" s="906"/>
      <c r="D196" s="370"/>
      <c r="E196" s="236"/>
      <c r="F196" s="236"/>
      <c r="G196" s="909"/>
      <c r="H196" s="238"/>
      <c r="I196" s="238"/>
      <c r="J196" s="238"/>
      <c r="K196" s="238"/>
      <c r="L196" s="238"/>
      <c r="M196" s="238"/>
      <c r="N196" s="909"/>
      <c r="O196" s="235"/>
      <c r="P196" s="909"/>
      <c r="Q196" s="237"/>
      <c r="R196" s="237"/>
      <c r="S196" s="237"/>
      <c r="T196" s="237"/>
      <c r="U196" s="974"/>
      <c r="V196" s="977"/>
      <c r="W196" s="955"/>
      <c r="X196" s="236"/>
      <c r="Y196" s="236"/>
      <c r="Z196" s="909"/>
      <c r="AA196" s="909"/>
      <c r="AB196" s="909"/>
      <c r="AC196" s="909"/>
      <c r="AD196" s="971"/>
      <c r="AE196" s="238"/>
      <c r="AF196" s="236"/>
      <c r="AG196" s="236"/>
      <c r="AH196" s="236"/>
      <c r="AI196" s="236"/>
      <c r="AJ196" s="236"/>
      <c r="AK196" s="909"/>
      <c r="AL196" s="971"/>
      <c r="AM196" s="955"/>
      <c r="AN196" s="236"/>
      <c r="AO196" s="236"/>
      <c r="AP196" s="909"/>
      <c r="AQ196" s="958"/>
      <c r="AR196" s="938"/>
      <c r="AS196" s="236"/>
      <c r="AT196" s="236"/>
      <c r="AU196" s="236"/>
      <c r="AV196" s="236"/>
      <c r="AW196" s="236"/>
      <c r="AX196" s="909"/>
      <c r="AY196" s="377"/>
      <c r="AZ196" s="952"/>
      <c r="BA196" s="935"/>
      <c r="BB196" s="935"/>
      <c r="BC196" s="935"/>
      <c r="BD196" s="935"/>
      <c r="BE196" s="980"/>
      <c r="BF196" s="935"/>
      <c r="BG196" s="935"/>
      <c r="BH196" s="935"/>
      <c r="BI196" s="968"/>
      <c r="BJ196" s="930"/>
      <c r="BK196" s="931"/>
    </row>
    <row r="197" spans="2:63" ht="13.8" thickBot="1" x14ac:dyDescent="0.3">
      <c r="B197" s="904"/>
      <c r="C197" s="907"/>
      <c r="D197" s="371"/>
      <c r="E197" s="372"/>
      <c r="F197" s="372"/>
      <c r="G197" s="910"/>
      <c r="H197" s="373"/>
      <c r="I197" s="373"/>
      <c r="J197" s="373"/>
      <c r="K197" s="373"/>
      <c r="L197" s="373"/>
      <c r="M197" s="373"/>
      <c r="N197" s="910"/>
      <c r="O197" s="374"/>
      <c r="P197" s="910"/>
      <c r="Q197" s="375"/>
      <c r="R197" s="375"/>
      <c r="S197" s="375"/>
      <c r="T197" s="375"/>
      <c r="U197" s="975"/>
      <c r="V197" s="978"/>
      <c r="W197" s="956"/>
      <c r="X197" s="372"/>
      <c r="Y197" s="372"/>
      <c r="Z197" s="910"/>
      <c r="AA197" s="910"/>
      <c r="AB197" s="910"/>
      <c r="AC197" s="910"/>
      <c r="AD197" s="972"/>
      <c r="AE197" s="373"/>
      <c r="AF197" s="372"/>
      <c r="AG197" s="372"/>
      <c r="AH197" s="372"/>
      <c r="AI197" s="372"/>
      <c r="AJ197" s="372"/>
      <c r="AK197" s="910"/>
      <c r="AL197" s="972"/>
      <c r="AM197" s="956"/>
      <c r="AN197" s="372"/>
      <c r="AO197" s="372"/>
      <c r="AP197" s="910"/>
      <c r="AQ197" s="959"/>
      <c r="AR197" s="939"/>
      <c r="AS197" s="372"/>
      <c r="AT197" s="372"/>
      <c r="AU197" s="372"/>
      <c r="AV197" s="372"/>
      <c r="AW197" s="372"/>
      <c r="AX197" s="910"/>
      <c r="AY197" s="378"/>
      <c r="AZ197" s="953"/>
      <c r="BA197" s="936"/>
      <c r="BB197" s="936"/>
      <c r="BC197" s="936"/>
      <c r="BD197" s="936"/>
      <c r="BE197" s="981"/>
      <c r="BF197" s="936"/>
      <c r="BG197" s="936"/>
      <c r="BH197" s="936"/>
      <c r="BI197" s="969"/>
      <c r="BJ197" s="932"/>
      <c r="BK197" s="933"/>
    </row>
    <row r="198" spans="2:63" ht="13.8" thickTop="1" x14ac:dyDescent="0.25">
      <c r="B198" s="902" t="str">
        <f>IF(Summary!L25="","",Summary!L25)</f>
        <v/>
      </c>
      <c r="C198" s="905" t="str">
        <f>IF(B198="","",VLOOKUP(B198,Summary!$L$6:$M$106,2,FALSE))</f>
        <v/>
      </c>
      <c r="D198" s="369"/>
      <c r="E198" s="249"/>
      <c r="F198" s="250"/>
      <c r="G198" s="908"/>
      <c r="H198" s="252"/>
      <c r="I198" s="252"/>
      <c r="J198" s="252"/>
      <c r="K198" s="252"/>
      <c r="L198" s="252"/>
      <c r="M198" s="252"/>
      <c r="N198" s="908"/>
      <c r="O198" s="249"/>
      <c r="P198" s="908"/>
      <c r="Q198" s="253"/>
      <c r="R198" s="253"/>
      <c r="S198" s="253"/>
      <c r="T198" s="253"/>
      <c r="U198" s="973"/>
      <c r="V198" s="976"/>
      <c r="W198" s="954"/>
      <c r="X198" s="250"/>
      <c r="Y198" s="250"/>
      <c r="Z198" s="908"/>
      <c r="AA198" s="908"/>
      <c r="AB198" s="908"/>
      <c r="AC198" s="908"/>
      <c r="AD198" s="970"/>
      <c r="AE198" s="252"/>
      <c r="AF198" s="250"/>
      <c r="AG198" s="250"/>
      <c r="AH198" s="250"/>
      <c r="AI198" s="250"/>
      <c r="AJ198" s="250"/>
      <c r="AK198" s="908"/>
      <c r="AL198" s="970"/>
      <c r="AM198" s="954"/>
      <c r="AN198" s="250"/>
      <c r="AO198" s="250"/>
      <c r="AP198" s="908"/>
      <c r="AQ198" s="957"/>
      <c r="AR198" s="937"/>
      <c r="AS198" s="250"/>
      <c r="AT198" s="250"/>
      <c r="AU198" s="250"/>
      <c r="AV198" s="250"/>
      <c r="AW198" s="250"/>
      <c r="AX198" s="908"/>
      <c r="AY198" s="376"/>
      <c r="AZ198" s="951">
        <f>IF(B198="",0,SUMIF(Labor!$F$13:$F$351, Activity_Location_Listing!C198, Labor!$BX$13:$BX$351))</f>
        <v>0</v>
      </c>
      <c r="BA198" s="934">
        <f>IF(B198="",0,SUMIF(Equipment!$G$11:$G$150, Activity_Location_Listing!C198, Equipment!$BK$11:$BK$150))</f>
        <v>0</v>
      </c>
      <c r="BB198" s="934">
        <f>IF(B198="",0,SUMIF(Material!$J$10:$J$59, Activity_Location_Listing!C198, Material!$P$10:$P$59))</f>
        <v>0</v>
      </c>
      <c r="BC198" s="934">
        <f>IF(B198="",0,SUMIF(Contract!$N$10:$N$85, Activity_Location_Listing!C198, Contract!$O$10:$O$85))</f>
        <v>0</v>
      </c>
      <c r="BD198" s="934">
        <f>IF(B198="",0,SUMIF(Rented_Equipment!$N$10:$N$45, Activity_Location_Listing!C198, Rented_Equipment!$Q$10:$Q$45))</f>
        <v>0</v>
      </c>
      <c r="BE198" s="979">
        <f>IF(B198="",0,SUMIF(Purchased_Equipment!$Q$11:$Q$46,Activity_Location_Listing!C198,Purchased_Equipment!$R$11:$R$46))</f>
        <v>0</v>
      </c>
      <c r="BF198" s="934">
        <f>IF(B198="",0,SUMIF(Soft_Costs!$P$11:$P$46,Activity_Location_Listing!C198,Soft_Costs!$Q$11:$Q$46))</f>
        <v>0</v>
      </c>
      <c r="BG198" s="934">
        <f>IF(B198="",0,SUMIF(Mutual_Aid!$F$10:$F$19, Activity_Location_Listing!C198, Mutual_Aid!$J$10:$J$19)+SUMIF(Mutual_Aid!$F$23:$F$32, Activity_Location_Listing!C198, Mutual_Aid!$J$23:$J$32)+SUMIF(Mutual_Aid!$F$36:$F$55, Activity_Location_Listing!C198, Mutual_Aid!$J$36:$J$55))</f>
        <v>0</v>
      </c>
      <c r="BH198" s="934">
        <f>IF(B198="",0,SUMIF(Insurance_Reductions!$P$10:$P$45,Activity_Location_Listing!C198,Insurance_Reductions!$Q$10:$Q$45))</f>
        <v>0</v>
      </c>
      <c r="BI198" s="967">
        <f>IF(B198="",0,AQ198)</f>
        <v>0</v>
      </c>
      <c r="BJ198" s="928">
        <f t="shared" ref="BJ198" si="18">SUM(AZ198:BG207)-BH198-BI198</f>
        <v>0</v>
      </c>
      <c r="BK198" s="929"/>
    </row>
    <row r="199" spans="2:63" x14ac:dyDescent="0.25">
      <c r="B199" s="903"/>
      <c r="C199" s="906"/>
      <c r="D199" s="370"/>
      <c r="E199" s="236"/>
      <c r="F199" s="236"/>
      <c r="G199" s="909"/>
      <c r="H199" s="238"/>
      <c r="I199" s="238"/>
      <c r="J199" s="238"/>
      <c r="K199" s="238"/>
      <c r="L199" s="238"/>
      <c r="M199" s="238"/>
      <c r="N199" s="909"/>
      <c r="O199" s="235"/>
      <c r="P199" s="909"/>
      <c r="Q199" s="237"/>
      <c r="R199" s="237"/>
      <c r="S199" s="237"/>
      <c r="T199" s="237"/>
      <c r="U199" s="974"/>
      <c r="V199" s="977"/>
      <c r="W199" s="955"/>
      <c r="X199" s="236"/>
      <c r="Y199" s="236"/>
      <c r="Z199" s="909"/>
      <c r="AA199" s="909"/>
      <c r="AB199" s="909"/>
      <c r="AC199" s="909"/>
      <c r="AD199" s="971"/>
      <c r="AE199" s="238"/>
      <c r="AF199" s="236"/>
      <c r="AG199" s="236"/>
      <c r="AH199" s="236"/>
      <c r="AI199" s="236"/>
      <c r="AJ199" s="236"/>
      <c r="AK199" s="909"/>
      <c r="AL199" s="971"/>
      <c r="AM199" s="955"/>
      <c r="AN199" s="236"/>
      <c r="AO199" s="236"/>
      <c r="AP199" s="909"/>
      <c r="AQ199" s="958"/>
      <c r="AR199" s="938"/>
      <c r="AS199" s="236"/>
      <c r="AT199" s="236"/>
      <c r="AU199" s="236"/>
      <c r="AV199" s="236"/>
      <c r="AW199" s="236"/>
      <c r="AX199" s="909"/>
      <c r="AY199" s="377"/>
      <c r="AZ199" s="952"/>
      <c r="BA199" s="935"/>
      <c r="BB199" s="935"/>
      <c r="BC199" s="935"/>
      <c r="BD199" s="935"/>
      <c r="BE199" s="980"/>
      <c r="BF199" s="935"/>
      <c r="BG199" s="935"/>
      <c r="BH199" s="935"/>
      <c r="BI199" s="968"/>
      <c r="BJ199" s="930"/>
      <c r="BK199" s="931"/>
    </row>
    <row r="200" spans="2:63" x14ac:dyDescent="0.25">
      <c r="B200" s="903"/>
      <c r="C200" s="906"/>
      <c r="D200" s="370"/>
      <c r="E200" s="236"/>
      <c r="F200" s="236"/>
      <c r="G200" s="909"/>
      <c r="H200" s="238"/>
      <c r="I200" s="238"/>
      <c r="J200" s="238"/>
      <c r="K200" s="238"/>
      <c r="L200" s="238"/>
      <c r="M200" s="238"/>
      <c r="N200" s="909"/>
      <c r="O200" s="235"/>
      <c r="P200" s="909"/>
      <c r="Q200" s="237"/>
      <c r="R200" s="237"/>
      <c r="S200" s="237"/>
      <c r="T200" s="237"/>
      <c r="U200" s="974"/>
      <c r="V200" s="977"/>
      <c r="W200" s="955"/>
      <c r="X200" s="236"/>
      <c r="Y200" s="236"/>
      <c r="Z200" s="909"/>
      <c r="AA200" s="909"/>
      <c r="AB200" s="909"/>
      <c r="AC200" s="909"/>
      <c r="AD200" s="971"/>
      <c r="AE200" s="238"/>
      <c r="AF200" s="236"/>
      <c r="AG200" s="236"/>
      <c r="AH200" s="236"/>
      <c r="AI200" s="236"/>
      <c r="AJ200" s="236"/>
      <c r="AK200" s="909"/>
      <c r="AL200" s="971"/>
      <c r="AM200" s="955"/>
      <c r="AN200" s="236"/>
      <c r="AO200" s="236"/>
      <c r="AP200" s="909"/>
      <c r="AQ200" s="958"/>
      <c r="AR200" s="938"/>
      <c r="AS200" s="236"/>
      <c r="AT200" s="236"/>
      <c r="AU200" s="236"/>
      <c r="AV200" s="236"/>
      <c r="AW200" s="236"/>
      <c r="AX200" s="909"/>
      <c r="AY200" s="377"/>
      <c r="AZ200" s="952"/>
      <c r="BA200" s="935"/>
      <c r="BB200" s="935"/>
      <c r="BC200" s="935"/>
      <c r="BD200" s="935"/>
      <c r="BE200" s="980"/>
      <c r="BF200" s="935"/>
      <c r="BG200" s="935"/>
      <c r="BH200" s="935"/>
      <c r="BI200" s="968"/>
      <c r="BJ200" s="930"/>
      <c r="BK200" s="931"/>
    </row>
    <row r="201" spans="2:63" x14ac:dyDescent="0.25">
      <c r="B201" s="903"/>
      <c r="C201" s="906"/>
      <c r="D201" s="370"/>
      <c r="E201" s="236"/>
      <c r="F201" s="236"/>
      <c r="G201" s="909"/>
      <c r="H201" s="238"/>
      <c r="I201" s="238"/>
      <c r="J201" s="238"/>
      <c r="K201" s="238"/>
      <c r="L201" s="238"/>
      <c r="M201" s="238"/>
      <c r="N201" s="909"/>
      <c r="O201" s="235"/>
      <c r="P201" s="909"/>
      <c r="Q201" s="237"/>
      <c r="R201" s="237"/>
      <c r="S201" s="237"/>
      <c r="T201" s="237"/>
      <c r="U201" s="974"/>
      <c r="V201" s="977"/>
      <c r="W201" s="955"/>
      <c r="X201" s="236"/>
      <c r="Y201" s="236"/>
      <c r="Z201" s="909"/>
      <c r="AA201" s="909"/>
      <c r="AB201" s="909"/>
      <c r="AC201" s="909"/>
      <c r="AD201" s="971"/>
      <c r="AE201" s="238"/>
      <c r="AF201" s="236"/>
      <c r="AG201" s="236"/>
      <c r="AH201" s="236"/>
      <c r="AI201" s="236"/>
      <c r="AJ201" s="236"/>
      <c r="AK201" s="909"/>
      <c r="AL201" s="971"/>
      <c r="AM201" s="955"/>
      <c r="AN201" s="236"/>
      <c r="AO201" s="236"/>
      <c r="AP201" s="909"/>
      <c r="AQ201" s="958"/>
      <c r="AR201" s="938"/>
      <c r="AS201" s="236"/>
      <c r="AT201" s="236"/>
      <c r="AU201" s="236"/>
      <c r="AV201" s="236"/>
      <c r="AW201" s="236"/>
      <c r="AX201" s="909"/>
      <c r="AY201" s="377"/>
      <c r="AZ201" s="952"/>
      <c r="BA201" s="935"/>
      <c r="BB201" s="935"/>
      <c r="BC201" s="935"/>
      <c r="BD201" s="935"/>
      <c r="BE201" s="980"/>
      <c r="BF201" s="935"/>
      <c r="BG201" s="935"/>
      <c r="BH201" s="935"/>
      <c r="BI201" s="968"/>
      <c r="BJ201" s="930"/>
      <c r="BK201" s="931"/>
    </row>
    <row r="202" spans="2:63" x14ac:dyDescent="0.25">
      <c r="B202" s="903"/>
      <c r="C202" s="906"/>
      <c r="D202" s="370"/>
      <c r="E202" s="236"/>
      <c r="F202" s="236"/>
      <c r="G202" s="909"/>
      <c r="H202" s="238"/>
      <c r="I202" s="238"/>
      <c r="J202" s="238"/>
      <c r="K202" s="238"/>
      <c r="L202" s="238"/>
      <c r="M202" s="238"/>
      <c r="N202" s="909"/>
      <c r="O202" s="235"/>
      <c r="P202" s="909"/>
      <c r="Q202" s="237"/>
      <c r="R202" s="237"/>
      <c r="S202" s="237"/>
      <c r="T202" s="237"/>
      <c r="U202" s="974"/>
      <c r="V202" s="977"/>
      <c r="W202" s="955"/>
      <c r="X202" s="236"/>
      <c r="Y202" s="236"/>
      <c r="Z202" s="909"/>
      <c r="AA202" s="909"/>
      <c r="AB202" s="909"/>
      <c r="AC202" s="909"/>
      <c r="AD202" s="971"/>
      <c r="AE202" s="238"/>
      <c r="AF202" s="236"/>
      <c r="AG202" s="236"/>
      <c r="AH202" s="236"/>
      <c r="AI202" s="236"/>
      <c r="AJ202" s="236"/>
      <c r="AK202" s="909"/>
      <c r="AL202" s="971"/>
      <c r="AM202" s="955"/>
      <c r="AN202" s="236"/>
      <c r="AO202" s="236"/>
      <c r="AP202" s="909"/>
      <c r="AQ202" s="958"/>
      <c r="AR202" s="938"/>
      <c r="AS202" s="236"/>
      <c r="AT202" s="236"/>
      <c r="AU202" s="236"/>
      <c r="AV202" s="236"/>
      <c r="AW202" s="236"/>
      <c r="AX202" s="909"/>
      <c r="AY202" s="377"/>
      <c r="AZ202" s="952"/>
      <c r="BA202" s="935"/>
      <c r="BB202" s="935"/>
      <c r="BC202" s="935"/>
      <c r="BD202" s="935"/>
      <c r="BE202" s="980"/>
      <c r="BF202" s="935"/>
      <c r="BG202" s="935"/>
      <c r="BH202" s="935"/>
      <c r="BI202" s="968"/>
      <c r="BJ202" s="930"/>
      <c r="BK202" s="931"/>
    </row>
    <row r="203" spans="2:63" x14ac:dyDescent="0.25">
      <c r="B203" s="903"/>
      <c r="C203" s="906"/>
      <c r="D203" s="370"/>
      <c r="E203" s="236"/>
      <c r="F203" s="236"/>
      <c r="G203" s="909"/>
      <c r="H203" s="238"/>
      <c r="I203" s="238"/>
      <c r="J203" s="238"/>
      <c r="K203" s="238"/>
      <c r="L203" s="238"/>
      <c r="M203" s="238"/>
      <c r="N203" s="909"/>
      <c r="O203" s="235"/>
      <c r="P203" s="909"/>
      <c r="Q203" s="237"/>
      <c r="R203" s="237"/>
      <c r="S203" s="237"/>
      <c r="T203" s="237"/>
      <c r="U203" s="974"/>
      <c r="V203" s="977"/>
      <c r="W203" s="955"/>
      <c r="X203" s="236"/>
      <c r="Y203" s="236"/>
      <c r="Z203" s="909"/>
      <c r="AA203" s="909"/>
      <c r="AB203" s="909"/>
      <c r="AC203" s="909"/>
      <c r="AD203" s="971"/>
      <c r="AE203" s="238"/>
      <c r="AF203" s="236"/>
      <c r="AG203" s="236"/>
      <c r="AH203" s="236"/>
      <c r="AI203" s="236"/>
      <c r="AJ203" s="236"/>
      <c r="AK203" s="909"/>
      <c r="AL203" s="971"/>
      <c r="AM203" s="955"/>
      <c r="AN203" s="236"/>
      <c r="AO203" s="236"/>
      <c r="AP203" s="909"/>
      <c r="AQ203" s="958"/>
      <c r="AR203" s="938"/>
      <c r="AS203" s="236"/>
      <c r="AT203" s="236"/>
      <c r="AU203" s="236"/>
      <c r="AV203" s="236"/>
      <c r="AW203" s="236"/>
      <c r="AX203" s="909"/>
      <c r="AY203" s="377"/>
      <c r="AZ203" s="952"/>
      <c r="BA203" s="935"/>
      <c r="BB203" s="935"/>
      <c r="BC203" s="935"/>
      <c r="BD203" s="935"/>
      <c r="BE203" s="980"/>
      <c r="BF203" s="935"/>
      <c r="BG203" s="935"/>
      <c r="BH203" s="935"/>
      <c r="BI203" s="968"/>
      <c r="BJ203" s="930"/>
      <c r="BK203" s="931"/>
    </row>
    <row r="204" spans="2:63" x14ac:dyDescent="0.25">
      <c r="B204" s="903"/>
      <c r="C204" s="906"/>
      <c r="D204" s="370"/>
      <c r="E204" s="236"/>
      <c r="F204" s="236"/>
      <c r="G204" s="909"/>
      <c r="H204" s="238"/>
      <c r="I204" s="238"/>
      <c r="J204" s="238"/>
      <c r="K204" s="238"/>
      <c r="L204" s="238"/>
      <c r="M204" s="238"/>
      <c r="N204" s="909"/>
      <c r="O204" s="235"/>
      <c r="P204" s="909"/>
      <c r="Q204" s="237"/>
      <c r="R204" s="237"/>
      <c r="S204" s="237"/>
      <c r="T204" s="237"/>
      <c r="U204" s="974"/>
      <c r="V204" s="977"/>
      <c r="W204" s="955"/>
      <c r="X204" s="236"/>
      <c r="Y204" s="236"/>
      <c r="Z204" s="909"/>
      <c r="AA204" s="909"/>
      <c r="AB204" s="909"/>
      <c r="AC204" s="909"/>
      <c r="AD204" s="971"/>
      <c r="AE204" s="238"/>
      <c r="AF204" s="236"/>
      <c r="AG204" s="236"/>
      <c r="AH204" s="236"/>
      <c r="AI204" s="236"/>
      <c r="AJ204" s="236"/>
      <c r="AK204" s="909"/>
      <c r="AL204" s="971"/>
      <c r="AM204" s="955"/>
      <c r="AN204" s="236"/>
      <c r="AO204" s="236"/>
      <c r="AP204" s="909"/>
      <c r="AQ204" s="958"/>
      <c r="AR204" s="938"/>
      <c r="AS204" s="236"/>
      <c r="AT204" s="236"/>
      <c r="AU204" s="236"/>
      <c r="AV204" s="236"/>
      <c r="AW204" s="236"/>
      <c r="AX204" s="909"/>
      <c r="AY204" s="377"/>
      <c r="AZ204" s="952"/>
      <c r="BA204" s="935"/>
      <c r="BB204" s="935"/>
      <c r="BC204" s="935"/>
      <c r="BD204" s="935"/>
      <c r="BE204" s="980"/>
      <c r="BF204" s="935"/>
      <c r="BG204" s="935"/>
      <c r="BH204" s="935"/>
      <c r="BI204" s="968"/>
      <c r="BJ204" s="930"/>
      <c r="BK204" s="931"/>
    </row>
    <row r="205" spans="2:63" x14ac:dyDescent="0.25">
      <c r="B205" s="903"/>
      <c r="C205" s="906"/>
      <c r="D205" s="370"/>
      <c r="E205" s="236"/>
      <c r="F205" s="236"/>
      <c r="G205" s="909"/>
      <c r="H205" s="238"/>
      <c r="I205" s="238"/>
      <c r="J205" s="238"/>
      <c r="K205" s="238"/>
      <c r="L205" s="238"/>
      <c r="M205" s="238"/>
      <c r="N205" s="909"/>
      <c r="O205" s="235"/>
      <c r="P205" s="909"/>
      <c r="Q205" s="237"/>
      <c r="R205" s="237"/>
      <c r="S205" s="237"/>
      <c r="T205" s="237"/>
      <c r="U205" s="974"/>
      <c r="V205" s="977"/>
      <c r="W205" s="955"/>
      <c r="X205" s="236"/>
      <c r="Y205" s="236"/>
      <c r="Z205" s="909"/>
      <c r="AA205" s="909"/>
      <c r="AB205" s="909"/>
      <c r="AC205" s="909"/>
      <c r="AD205" s="971"/>
      <c r="AE205" s="238"/>
      <c r="AF205" s="236"/>
      <c r="AG205" s="236"/>
      <c r="AH205" s="236"/>
      <c r="AI205" s="236"/>
      <c r="AJ205" s="236"/>
      <c r="AK205" s="909"/>
      <c r="AL205" s="971"/>
      <c r="AM205" s="955"/>
      <c r="AN205" s="236"/>
      <c r="AO205" s="236"/>
      <c r="AP205" s="909"/>
      <c r="AQ205" s="958"/>
      <c r="AR205" s="938"/>
      <c r="AS205" s="236"/>
      <c r="AT205" s="236"/>
      <c r="AU205" s="236"/>
      <c r="AV205" s="236"/>
      <c r="AW205" s="236"/>
      <c r="AX205" s="909"/>
      <c r="AY205" s="377"/>
      <c r="AZ205" s="952"/>
      <c r="BA205" s="935"/>
      <c r="BB205" s="935"/>
      <c r="BC205" s="935"/>
      <c r="BD205" s="935"/>
      <c r="BE205" s="980"/>
      <c r="BF205" s="935"/>
      <c r="BG205" s="935"/>
      <c r="BH205" s="935"/>
      <c r="BI205" s="968"/>
      <c r="BJ205" s="930"/>
      <c r="BK205" s="931"/>
    </row>
    <row r="206" spans="2:63" x14ac:dyDescent="0.25">
      <c r="B206" s="903"/>
      <c r="C206" s="906"/>
      <c r="D206" s="370"/>
      <c r="E206" s="236"/>
      <c r="F206" s="236"/>
      <c r="G206" s="909"/>
      <c r="H206" s="238"/>
      <c r="I206" s="238"/>
      <c r="J206" s="238"/>
      <c r="K206" s="238"/>
      <c r="L206" s="238"/>
      <c r="M206" s="238"/>
      <c r="N206" s="909"/>
      <c r="O206" s="235"/>
      <c r="P206" s="909"/>
      <c r="Q206" s="237"/>
      <c r="R206" s="237"/>
      <c r="S206" s="237"/>
      <c r="T206" s="237"/>
      <c r="U206" s="974"/>
      <c r="V206" s="977"/>
      <c r="W206" s="955"/>
      <c r="X206" s="236"/>
      <c r="Y206" s="236"/>
      <c r="Z206" s="909"/>
      <c r="AA206" s="909"/>
      <c r="AB206" s="909"/>
      <c r="AC206" s="909"/>
      <c r="AD206" s="971"/>
      <c r="AE206" s="238"/>
      <c r="AF206" s="236"/>
      <c r="AG206" s="236"/>
      <c r="AH206" s="236"/>
      <c r="AI206" s="236"/>
      <c r="AJ206" s="236"/>
      <c r="AK206" s="909"/>
      <c r="AL206" s="971"/>
      <c r="AM206" s="955"/>
      <c r="AN206" s="236"/>
      <c r="AO206" s="236"/>
      <c r="AP206" s="909"/>
      <c r="AQ206" s="958"/>
      <c r="AR206" s="938"/>
      <c r="AS206" s="236"/>
      <c r="AT206" s="236"/>
      <c r="AU206" s="236"/>
      <c r="AV206" s="236"/>
      <c r="AW206" s="236"/>
      <c r="AX206" s="909"/>
      <c r="AY206" s="377"/>
      <c r="AZ206" s="952"/>
      <c r="BA206" s="935"/>
      <c r="BB206" s="935"/>
      <c r="BC206" s="935"/>
      <c r="BD206" s="935"/>
      <c r="BE206" s="980"/>
      <c r="BF206" s="935"/>
      <c r="BG206" s="935"/>
      <c r="BH206" s="935"/>
      <c r="BI206" s="968"/>
      <c r="BJ206" s="930"/>
      <c r="BK206" s="931"/>
    </row>
    <row r="207" spans="2:63" ht="13.8" thickBot="1" x14ac:dyDescent="0.3">
      <c r="B207" s="904"/>
      <c r="C207" s="907"/>
      <c r="D207" s="371"/>
      <c r="E207" s="372"/>
      <c r="F207" s="372"/>
      <c r="G207" s="910"/>
      <c r="H207" s="373"/>
      <c r="I207" s="373"/>
      <c r="J207" s="373"/>
      <c r="K207" s="373"/>
      <c r="L207" s="373"/>
      <c r="M207" s="373"/>
      <c r="N207" s="910"/>
      <c r="O207" s="374"/>
      <c r="P207" s="910"/>
      <c r="Q207" s="375"/>
      <c r="R207" s="375"/>
      <c r="S207" s="375"/>
      <c r="T207" s="375"/>
      <c r="U207" s="975"/>
      <c r="V207" s="978"/>
      <c r="W207" s="956"/>
      <c r="X207" s="372"/>
      <c r="Y207" s="372"/>
      <c r="Z207" s="910"/>
      <c r="AA207" s="910"/>
      <c r="AB207" s="910"/>
      <c r="AC207" s="910"/>
      <c r="AD207" s="972"/>
      <c r="AE207" s="373"/>
      <c r="AF207" s="372"/>
      <c r="AG207" s="372"/>
      <c r="AH207" s="372"/>
      <c r="AI207" s="372"/>
      <c r="AJ207" s="372"/>
      <c r="AK207" s="910"/>
      <c r="AL207" s="972"/>
      <c r="AM207" s="956"/>
      <c r="AN207" s="372"/>
      <c r="AO207" s="372"/>
      <c r="AP207" s="910"/>
      <c r="AQ207" s="959"/>
      <c r="AR207" s="939"/>
      <c r="AS207" s="372"/>
      <c r="AT207" s="372"/>
      <c r="AU207" s="372"/>
      <c r="AV207" s="372"/>
      <c r="AW207" s="372"/>
      <c r="AX207" s="910"/>
      <c r="AY207" s="378"/>
      <c r="AZ207" s="953"/>
      <c r="BA207" s="936"/>
      <c r="BB207" s="936"/>
      <c r="BC207" s="936"/>
      <c r="BD207" s="936"/>
      <c r="BE207" s="981"/>
      <c r="BF207" s="936"/>
      <c r="BG207" s="936"/>
      <c r="BH207" s="936"/>
      <c r="BI207" s="969"/>
      <c r="BJ207" s="932"/>
      <c r="BK207" s="933"/>
    </row>
    <row r="208" spans="2:63" ht="13.8" thickTop="1" x14ac:dyDescent="0.25">
      <c r="B208" s="902" t="str">
        <f>IF(Summary!L26="","",Summary!L26)</f>
        <v/>
      </c>
      <c r="C208" s="905" t="str">
        <f>IF(B208="","",VLOOKUP(B208,Summary!$L$6:$M$106,2,FALSE))</f>
        <v/>
      </c>
      <c r="D208" s="369"/>
      <c r="E208" s="249"/>
      <c r="F208" s="250"/>
      <c r="G208" s="908"/>
      <c r="H208" s="252"/>
      <c r="I208" s="252"/>
      <c r="J208" s="252"/>
      <c r="K208" s="252"/>
      <c r="L208" s="252"/>
      <c r="M208" s="252"/>
      <c r="N208" s="908"/>
      <c r="O208" s="249"/>
      <c r="P208" s="908"/>
      <c r="Q208" s="253"/>
      <c r="R208" s="253"/>
      <c r="S208" s="253"/>
      <c r="T208" s="253"/>
      <c r="U208" s="973"/>
      <c r="V208" s="976"/>
      <c r="W208" s="954"/>
      <c r="X208" s="250"/>
      <c r="Y208" s="250"/>
      <c r="Z208" s="908"/>
      <c r="AA208" s="908"/>
      <c r="AB208" s="908"/>
      <c r="AC208" s="908"/>
      <c r="AD208" s="970"/>
      <c r="AE208" s="252"/>
      <c r="AF208" s="250"/>
      <c r="AG208" s="250"/>
      <c r="AH208" s="250"/>
      <c r="AI208" s="250"/>
      <c r="AJ208" s="250"/>
      <c r="AK208" s="908"/>
      <c r="AL208" s="970"/>
      <c r="AM208" s="954"/>
      <c r="AN208" s="250"/>
      <c r="AO208" s="250"/>
      <c r="AP208" s="908"/>
      <c r="AQ208" s="957"/>
      <c r="AR208" s="937"/>
      <c r="AS208" s="250"/>
      <c r="AT208" s="250"/>
      <c r="AU208" s="250"/>
      <c r="AV208" s="250"/>
      <c r="AW208" s="250"/>
      <c r="AX208" s="908"/>
      <c r="AY208" s="376"/>
      <c r="AZ208" s="951">
        <f>IF(B208="",0,SUMIF(Labor!$F$13:$F$351, Activity_Location_Listing!C208, Labor!$BX$13:$BX$351))</f>
        <v>0</v>
      </c>
      <c r="BA208" s="934">
        <f>IF(B208="",0,SUMIF(Equipment!$G$11:$G$150, Activity_Location_Listing!C208, Equipment!$BK$11:$BK$150))</f>
        <v>0</v>
      </c>
      <c r="BB208" s="934">
        <f>IF(B208="",0,SUMIF(Material!$J$10:$J$59, Activity_Location_Listing!C208, Material!$P$10:$P$59))</f>
        <v>0</v>
      </c>
      <c r="BC208" s="934">
        <f>IF(B208="",0,SUMIF(Contract!$N$10:$N$85, Activity_Location_Listing!C208, Contract!$O$10:$O$85))</f>
        <v>0</v>
      </c>
      <c r="BD208" s="934">
        <f>IF(B208="",0,SUMIF(Rented_Equipment!$N$10:$N$45, Activity_Location_Listing!C208, Rented_Equipment!$Q$10:$Q$45))</f>
        <v>0</v>
      </c>
      <c r="BE208" s="979">
        <f>IF(B208="",0,SUMIF(Purchased_Equipment!$Q$11:$Q$46,Activity_Location_Listing!C208,Purchased_Equipment!$R$11:$R$46))</f>
        <v>0</v>
      </c>
      <c r="BF208" s="934">
        <f>IF(B208="",0,SUMIF(Soft_Costs!$P$11:$P$46,Activity_Location_Listing!C208,Soft_Costs!$Q$11:$Q$46))</f>
        <v>0</v>
      </c>
      <c r="BG208" s="934">
        <f>IF(B208="",0,SUMIF(Mutual_Aid!$F$10:$F$19, Activity_Location_Listing!C208, Mutual_Aid!$J$10:$J$19)+SUMIF(Mutual_Aid!$F$23:$F$32, Activity_Location_Listing!C208, Mutual_Aid!$J$23:$J$32)+SUMIF(Mutual_Aid!$F$36:$F$55, Activity_Location_Listing!C208, Mutual_Aid!$J$36:$J$55))</f>
        <v>0</v>
      </c>
      <c r="BH208" s="934">
        <f>IF(B208="",0,SUMIF(Insurance_Reductions!$P$10:$P$45,Activity_Location_Listing!C208,Insurance_Reductions!$Q$10:$Q$45))</f>
        <v>0</v>
      </c>
      <c r="BI208" s="967">
        <f>IF(B208="",0,AQ208)</f>
        <v>0</v>
      </c>
      <c r="BJ208" s="928">
        <f t="shared" ref="BJ208" si="19">SUM(AZ208:BG217)-BH208-BI208</f>
        <v>0</v>
      </c>
      <c r="BK208" s="929"/>
    </row>
    <row r="209" spans="2:63" x14ac:dyDescent="0.25">
      <c r="B209" s="903"/>
      <c r="C209" s="906"/>
      <c r="D209" s="370"/>
      <c r="E209" s="236"/>
      <c r="F209" s="236"/>
      <c r="G209" s="909"/>
      <c r="H209" s="238"/>
      <c r="I209" s="238"/>
      <c r="J209" s="238"/>
      <c r="K209" s="238"/>
      <c r="L209" s="238"/>
      <c r="M209" s="238"/>
      <c r="N209" s="909"/>
      <c r="O209" s="235"/>
      <c r="P209" s="909"/>
      <c r="Q209" s="237"/>
      <c r="R209" s="237"/>
      <c r="S209" s="237"/>
      <c r="T209" s="237"/>
      <c r="U209" s="974"/>
      <c r="V209" s="977"/>
      <c r="W209" s="955"/>
      <c r="X209" s="236"/>
      <c r="Y209" s="236"/>
      <c r="Z209" s="909"/>
      <c r="AA209" s="909"/>
      <c r="AB209" s="909"/>
      <c r="AC209" s="909"/>
      <c r="AD209" s="971"/>
      <c r="AE209" s="238"/>
      <c r="AF209" s="236"/>
      <c r="AG209" s="236"/>
      <c r="AH209" s="236"/>
      <c r="AI209" s="236"/>
      <c r="AJ209" s="236"/>
      <c r="AK209" s="909"/>
      <c r="AL209" s="971"/>
      <c r="AM209" s="955"/>
      <c r="AN209" s="236"/>
      <c r="AO209" s="236"/>
      <c r="AP209" s="909"/>
      <c r="AQ209" s="958"/>
      <c r="AR209" s="938"/>
      <c r="AS209" s="236"/>
      <c r="AT209" s="236"/>
      <c r="AU209" s="236"/>
      <c r="AV209" s="236"/>
      <c r="AW209" s="236"/>
      <c r="AX209" s="909"/>
      <c r="AY209" s="377"/>
      <c r="AZ209" s="952"/>
      <c r="BA209" s="935"/>
      <c r="BB209" s="935"/>
      <c r="BC209" s="935"/>
      <c r="BD209" s="935"/>
      <c r="BE209" s="980"/>
      <c r="BF209" s="935"/>
      <c r="BG209" s="935"/>
      <c r="BH209" s="935"/>
      <c r="BI209" s="968"/>
      <c r="BJ209" s="930"/>
      <c r="BK209" s="931"/>
    </row>
    <row r="210" spans="2:63" x14ac:dyDescent="0.25">
      <c r="B210" s="903"/>
      <c r="C210" s="906"/>
      <c r="D210" s="370"/>
      <c r="E210" s="236"/>
      <c r="F210" s="236"/>
      <c r="G210" s="909"/>
      <c r="H210" s="238"/>
      <c r="I210" s="238"/>
      <c r="J210" s="238"/>
      <c r="K210" s="238"/>
      <c r="L210" s="238"/>
      <c r="M210" s="238"/>
      <c r="N210" s="909"/>
      <c r="O210" s="235"/>
      <c r="P210" s="909"/>
      <c r="Q210" s="237"/>
      <c r="R210" s="237"/>
      <c r="S210" s="237"/>
      <c r="T210" s="237"/>
      <c r="U210" s="974"/>
      <c r="V210" s="977"/>
      <c r="W210" s="955"/>
      <c r="X210" s="236"/>
      <c r="Y210" s="236"/>
      <c r="Z210" s="909"/>
      <c r="AA210" s="909"/>
      <c r="AB210" s="909"/>
      <c r="AC210" s="909"/>
      <c r="AD210" s="971"/>
      <c r="AE210" s="238"/>
      <c r="AF210" s="236"/>
      <c r="AG210" s="236"/>
      <c r="AH210" s="236"/>
      <c r="AI210" s="236"/>
      <c r="AJ210" s="236"/>
      <c r="AK210" s="909"/>
      <c r="AL210" s="971"/>
      <c r="AM210" s="955"/>
      <c r="AN210" s="236"/>
      <c r="AO210" s="236"/>
      <c r="AP210" s="909"/>
      <c r="AQ210" s="958"/>
      <c r="AR210" s="938"/>
      <c r="AS210" s="236"/>
      <c r="AT210" s="236"/>
      <c r="AU210" s="236"/>
      <c r="AV210" s="236"/>
      <c r="AW210" s="236"/>
      <c r="AX210" s="909"/>
      <c r="AY210" s="377"/>
      <c r="AZ210" s="952"/>
      <c r="BA210" s="935"/>
      <c r="BB210" s="935"/>
      <c r="BC210" s="935"/>
      <c r="BD210" s="935"/>
      <c r="BE210" s="980"/>
      <c r="BF210" s="935"/>
      <c r="BG210" s="935"/>
      <c r="BH210" s="935"/>
      <c r="BI210" s="968"/>
      <c r="BJ210" s="930"/>
      <c r="BK210" s="931"/>
    </row>
    <row r="211" spans="2:63" x14ac:dyDescent="0.25">
      <c r="B211" s="903"/>
      <c r="C211" s="906"/>
      <c r="D211" s="370"/>
      <c r="E211" s="236"/>
      <c r="F211" s="236"/>
      <c r="G211" s="909"/>
      <c r="H211" s="238"/>
      <c r="I211" s="238"/>
      <c r="J211" s="238"/>
      <c r="K211" s="238"/>
      <c r="L211" s="238"/>
      <c r="M211" s="238"/>
      <c r="N211" s="909"/>
      <c r="O211" s="235"/>
      <c r="P211" s="909"/>
      <c r="Q211" s="237"/>
      <c r="R211" s="237"/>
      <c r="S211" s="237"/>
      <c r="T211" s="237"/>
      <c r="U211" s="974"/>
      <c r="V211" s="977"/>
      <c r="W211" s="955"/>
      <c r="X211" s="236"/>
      <c r="Y211" s="236"/>
      <c r="Z211" s="909"/>
      <c r="AA211" s="909"/>
      <c r="AB211" s="909"/>
      <c r="AC211" s="909"/>
      <c r="AD211" s="971"/>
      <c r="AE211" s="238"/>
      <c r="AF211" s="236"/>
      <c r="AG211" s="236"/>
      <c r="AH211" s="236"/>
      <c r="AI211" s="236"/>
      <c r="AJ211" s="236"/>
      <c r="AK211" s="909"/>
      <c r="AL211" s="971"/>
      <c r="AM211" s="955"/>
      <c r="AN211" s="236"/>
      <c r="AO211" s="236"/>
      <c r="AP211" s="909"/>
      <c r="AQ211" s="958"/>
      <c r="AR211" s="938"/>
      <c r="AS211" s="236"/>
      <c r="AT211" s="236"/>
      <c r="AU211" s="236"/>
      <c r="AV211" s="236"/>
      <c r="AW211" s="236"/>
      <c r="AX211" s="909"/>
      <c r="AY211" s="377"/>
      <c r="AZ211" s="952"/>
      <c r="BA211" s="935"/>
      <c r="BB211" s="935"/>
      <c r="BC211" s="935"/>
      <c r="BD211" s="935"/>
      <c r="BE211" s="980"/>
      <c r="BF211" s="935"/>
      <c r="BG211" s="935"/>
      <c r="BH211" s="935"/>
      <c r="BI211" s="968"/>
      <c r="BJ211" s="930"/>
      <c r="BK211" s="931"/>
    </row>
    <row r="212" spans="2:63" x14ac:dyDescent="0.25">
      <c r="B212" s="903"/>
      <c r="C212" s="906"/>
      <c r="D212" s="370"/>
      <c r="E212" s="236"/>
      <c r="F212" s="236"/>
      <c r="G212" s="909"/>
      <c r="H212" s="238"/>
      <c r="I212" s="238"/>
      <c r="J212" s="238"/>
      <c r="K212" s="238"/>
      <c r="L212" s="238"/>
      <c r="M212" s="238"/>
      <c r="N212" s="909"/>
      <c r="O212" s="235"/>
      <c r="P212" s="909"/>
      <c r="Q212" s="237"/>
      <c r="R212" s="237"/>
      <c r="S212" s="237"/>
      <c r="T212" s="237"/>
      <c r="U212" s="974"/>
      <c r="V212" s="977"/>
      <c r="W212" s="955"/>
      <c r="X212" s="236"/>
      <c r="Y212" s="236"/>
      <c r="Z212" s="909"/>
      <c r="AA212" s="909"/>
      <c r="AB212" s="909"/>
      <c r="AC212" s="909"/>
      <c r="AD212" s="971"/>
      <c r="AE212" s="238"/>
      <c r="AF212" s="236"/>
      <c r="AG212" s="236"/>
      <c r="AH212" s="236"/>
      <c r="AI212" s="236"/>
      <c r="AJ212" s="236"/>
      <c r="AK212" s="909"/>
      <c r="AL212" s="971"/>
      <c r="AM212" s="955"/>
      <c r="AN212" s="236"/>
      <c r="AO212" s="236"/>
      <c r="AP212" s="909"/>
      <c r="AQ212" s="958"/>
      <c r="AR212" s="938"/>
      <c r="AS212" s="236"/>
      <c r="AT212" s="236"/>
      <c r="AU212" s="236"/>
      <c r="AV212" s="236"/>
      <c r="AW212" s="236"/>
      <c r="AX212" s="909"/>
      <c r="AY212" s="377"/>
      <c r="AZ212" s="952"/>
      <c r="BA212" s="935"/>
      <c r="BB212" s="935"/>
      <c r="BC212" s="935"/>
      <c r="BD212" s="935"/>
      <c r="BE212" s="980"/>
      <c r="BF212" s="935"/>
      <c r="BG212" s="935"/>
      <c r="BH212" s="935"/>
      <c r="BI212" s="968"/>
      <c r="BJ212" s="930"/>
      <c r="BK212" s="931"/>
    </row>
    <row r="213" spans="2:63" x14ac:dyDescent="0.25">
      <c r="B213" s="903"/>
      <c r="C213" s="906"/>
      <c r="D213" s="370"/>
      <c r="E213" s="236"/>
      <c r="F213" s="236"/>
      <c r="G213" s="909"/>
      <c r="H213" s="238"/>
      <c r="I213" s="238"/>
      <c r="J213" s="238"/>
      <c r="K213" s="238"/>
      <c r="L213" s="238"/>
      <c r="M213" s="238"/>
      <c r="N213" s="909"/>
      <c r="O213" s="235"/>
      <c r="P213" s="909"/>
      <c r="Q213" s="237"/>
      <c r="R213" s="237"/>
      <c r="S213" s="237"/>
      <c r="T213" s="237"/>
      <c r="U213" s="974"/>
      <c r="V213" s="977"/>
      <c r="W213" s="955"/>
      <c r="X213" s="236"/>
      <c r="Y213" s="236"/>
      <c r="Z213" s="909"/>
      <c r="AA213" s="909"/>
      <c r="AB213" s="909"/>
      <c r="AC213" s="909"/>
      <c r="AD213" s="971"/>
      <c r="AE213" s="238"/>
      <c r="AF213" s="236"/>
      <c r="AG213" s="236"/>
      <c r="AH213" s="236"/>
      <c r="AI213" s="236"/>
      <c r="AJ213" s="236"/>
      <c r="AK213" s="909"/>
      <c r="AL213" s="971"/>
      <c r="AM213" s="955"/>
      <c r="AN213" s="236"/>
      <c r="AO213" s="236"/>
      <c r="AP213" s="909"/>
      <c r="AQ213" s="958"/>
      <c r="AR213" s="938"/>
      <c r="AS213" s="236"/>
      <c r="AT213" s="236"/>
      <c r="AU213" s="236"/>
      <c r="AV213" s="236"/>
      <c r="AW213" s="236"/>
      <c r="AX213" s="909"/>
      <c r="AY213" s="377"/>
      <c r="AZ213" s="952"/>
      <c r="BA213" s="935"/>
      <c r="BB213" s="935"/>
      <c r="BC213" s="935"/>
      <c r="BD213" s="935"/>
      <c r="BE213" s="980"/>
      <c r="BF213" s="935"/>
      <c r="BG213" s="935"/>
      <c r="BH213" s="935"/>
      <c r="BI213" s="968"/>
      <c r="BJ213" s="930"/>
      <c r="BK213" s="931"/>
    </row>
    <row r="214" spans="2:63" x14ac:dyDescent="0.25">
      <c r="B214" s="903"/>
      <c r="C214" s="906"/>
      <c r="D214" s="370"/>
      <c r="E214" s="236"/>
      <c r="F214" s="236"/>
      <c r="G214" s="909"/>
      <c r="H214" s="238"/>
      <c r="I214" s="238"/>
      <c r="J214" s="238"/>
      <c r="K214" s="238"/>
      <c r="L214" s="238"/>
      <c r="M214" s="238"/>
      <c r="N214" s="909"/>
      <c r="O214" s="235"/>
      <c r="P214" s="909"/>
      <c r="Q214" s="237"/>
      <c r="R214" s="237"/>
      <c r="S214" s="237"/>
      <c r="T214" s="237"/>
      <c r="U214" s="974"/>
      <c r="V214" s="977"/>
      <c r="W214" s="955"/>
      <c r="X214" s="236"/>
      <c r="Y214" s="236"/>
      <c r="Z214" s="909"/>
      <c r="AA214" s="909"/>
      <c r="AB214" s="909"/>
      <c r="AC214" s="909"/>
      <c r="AD214" s="971"/>
      <c r="AE214" s="238"/>
      <c r="AF214" s="236"/>
      <c r="AG214" s="236"/>
      <c r="AH214" s="236"/>
      <c r="AI214" s="236"/>
      <c r="AJ214" s="236"/>
      <c r="AK214" s="909"/>
      <c r="AL214" s="971"/>
      <c r="AM214" s="955"/>
      <c r="AN214" s="236"/>
      <c r="AO214" s="236"/>
      <c r="AP214" s="909"/>
      <c r="AQ214" s="958"/>
      <c r="AR214" s="938"/>
      <c r="AS214" s="236"/>
      <c r="AT214" s="236"/>
      <c r="AU214" s="236"/>
      <c r="AV214" s="236"/>
      <c r="AW214" s="236"/>
      <c r="AX214" s="909"/>
      <c r="AY214" s="377"/>
      <c r="AZ214" s="952"/>
      <c r="BA214" s="935"/>
      <c r="BB214" s="935"/>
      <c r="BC214" s="935"/>
      <c r="BD214" s="935"/>
      <c r="BE214" s="980"/>
      <c r="BF214" s="935"/>
      <c r="BG214" s="935"/>
      <c r="BH214" s="935"/>
      <c r="BI214" s="968"/>
      <c r="BJ214" s="930"/>
      <c r="BK214" s="931"/>
    </row>
    <row r="215" spans="2:63" x14ac:dyDescent="0.25">
      <c r="B215" s="903"/>
      <c r="C215" s="906"/>
      <c r="D215" s="370"/>
      <c r="E215" s="236"/>
      <c r="F215" s="236"/>
      <c r="G215" s="909"/>
      <c r="H215" s="238"/>
      <c r="I215" s="238"/>
      <c r="J215" s="238"/>
      <c r="K215" s="238"/>
      <c r="L215" s="238"/>
      <c r="M215" s="238"/>
      <c r="N215" s="909"/>
      <c r="O215" s="235"/>
      <c r="P215" s="909"/>
      <c r="Q215" s="237"/>
      <c r="R215" s="237"/>
      <c r="S215" s="237"/>
      <c r="T215" s="237"/>
      <c r="U215" s="974"/>
      <c r="V215" s="977"/>
      <c r="W215" s="955"/>
      <c r="X215" s="236"/>
      <c r="Y215" s="236"/>
      <c r="Z215" s="909"/>
      <c r="AA215" s="909"/>
      <c r="AB215" s="909"/>
      <c r="AC215" s="909"/>
      <c r="AD215" s="971"/>
      <c r="AE215" s="238"/>
      <c r="AF215" s="236"/>
      <c r="AG215" s="236"/>
      <c r="AH215" s="236"/>
      <c r="AI215" s="236"/>
      <c r="AJ215" s="236"/>
      <c r="AK215" s="909"/>
      <c r="AL215" s="971"/>
      <c r="AM215" s="955"/>
      <c r="AN215" s="236"/>
      <c r="AO215" s="236"/>
      <c r="AP215" s="909"/>
      <c r="AQ215" s="958"/>
      <c r="AR215" s="938"/>
      <c r="AS215" s="236"/>
      <c r="AT215" s="236"/>
      <c r="AU215" s="236"/>
      <c r="AV215" s="236"/>
      <c r="AW215" s="236"/>
      <c r="AX215" s="909"/>
      <c r="AY215" s="377"/>
      <c r="AZ215" s="952"/>
      <c r="BA215" s="935"/>
      <c r="BB215" s="935"/>
      <c r="BC215" s="935"/>
      <c r="BD215" s="935"/>
      <c r="BE215" s="980"/>
      <c r="BF215" s="935"/>
      <c r="BG215" s="935"/>
      <c r="BH215" s="935"/>
      <c r="BI215" s="968"/>
      <c r="BJ215" s="930"/>
      <c r="BK215" s="931"/>
    </row>
    <row r="216" spans="2:63" x14ac:dyDescent="0.25">
      <c r="B216" s="903"/>
      <c r="C216" s="906"/>
      <c r="D216" s="370"/>
      <c r="E216" s="236"/>
      <c r="F216" s="236"/>
      <c r="G216" s="909"/>
      <c r="H216" s="238"/>
      <c r="I216" s="238"/>
      <c r="J216" s="238"/>
      <c r="K216" s="238"/>
      <c r="L216" s="238"/>
      <c r="M216" s="238"/>
      <c r="N216" s="909"/>
      <c r="O216" s="235"/>
      <c r="P216" s="909"/>
      <c r="Q216" s="237"/>
      <c r="R216" s="237"/>
      <c r="S216" s="237"/>
      <c r="T216" s="237"/>
      <c r="U216" s="974"/>
      <c r="V216" s="977"/>
      <c r="W216" s="955"/>
      <c r="X216" s="236"/>
      <c r="Y216" s="236"/>
      <c r="Z216" s="909"/>
      <c r="AA216" s="909"/>
      <c r="AB216" s="909"/>
      <c r="AC216" s="909"/>
      <c r="AD216" s="971"/>
      <c r="AE216" s="238"/>
      <c r="AF216" s="236"/>
      <c r="AG216" s="236"/>
      <c r="AH216" s="236"/>
      <c r="AI216" s="236"/>
      <c r="AJ216" s="236"/>
      <c r="AK216" s="909"/>
      <c r="AL216" s="971"/>
      <c r="AM216" s="955"/>
      <c r="AN216" s="236"/>
      <c r="AO216" s="236"/>
      <c r="AP216" s="909"/>
      <c r="AQ216" s="958"/>
      <c r="AR216" s="938"/>
      <c r="AS216" s="236"/>
      <c r="AT216" s="236"/>
      <c r="AU216" s="236"/>
      <c r="AV216" s="236"/>
      <c r="AW216" s="236"/>
      <c r="AX216" s="909"/>
      <c r="AY216" s="377"/>
      <c r="AZ216" s="952"/>
      <c r="BA216" s="935"/>
      <c r="BB216" s="935"/>
      <c r="BC216" s="935"/>
      <c r="BD216" s="935"/>
      <c r="BE216" s="980"/>
      <c r="BF216" s="935"/>
      <c r="BG216" s="935"/>
      <c r="BH216" s="935"/>
      <c r="BI216" s="968"/>
      <c r="BJ216" s="930"/>
      <c r="BK216" s="931"/>
    </row>
    <row r="217" spans="2:63" ht="13.8" thickBot="1" x14ac:dyDescent="0.3">
      <c r="B217" s="904"/>
      <c r="C217" s="907"/>
      <c r="D217" s="371"/>
      <c r="E217" s="372"/>
      <c r="F217" s="372"/>
      <c r="G217" s="910"/>
      <c r="H217" s="373"/>
      <c r="I217" s="373"/>
      <c r="J217" s="373"/>
      <c r="K217" s="373"/>
      <c r="L217" s="373"/>
      <c r="M217" s="373"/>
      <c r="N217" s="910"/>
      <c r="O217" s="374"/>
      <c r="P217" s="910"/>
      <c r="Q217" s="375"/>
      <c r="R217" s="375"/>
      <c r="S217" s="375"/>
      <c r="T217" s="375"/>
      <c r="U217" s="975"/>
      <c r="V217" s="978"/>
      <c r="W217" s="956"/>
      <c r="X217" s="372"/>
      <c r="Y217" s="372"/>
      <c r="Z217" s="910"/>
      <c r="AA217" s="910"/>
      <c r="AB217" s="910"/>
      <c r="AC217" s="910"/>
      <c r="AD217" s="972"/>
      <c r="AE217" s="373"/>
      <c r="AF217" s="372"/>
      <c r="AG217" s="372"/>
      <c r="AH217" s="372"/>
      <c r="AI217" s="372"/>
      <c r="AJ217" s="372"/>
      <c r="AK217" s="910"/>
      <c r="AL217" s="972"/>
      <c r="AM217" s="956"/>
      <c r="AN217" s="372"/>
      <c r="AO217" s="372"/>
      <c r="AP217" s="910"/>
      <c r="AQ217" s="959"/>
      <c r="AR217" s="939"/>
      <c r="AS217" s="372"/>
      <c r="AT217" s="372"/>
      <c r="AU217" s="372"/>
      <c r="AV217" s="372"/>
      <c r="AW217" s="372"/>
      <c r="AX217" s="910"/>
      <c r="AY217" s="378"/>
      <c r="AZ217" s="953"/>
      <c r="BA217" s="936"/>
      <c r="BB217" s="936"/>
      <c r="BC217" s="936"/>
      <c r="BD217" s="936"/>
      <c r="BE217" s="981"/>
      <c r="BF217" s="936"/>
      <c r="BG217" s="936"/>
      <c r="BH217" s="936"/>
      <c r="BI217" s="969"/>
      <c r="BJ217" s="932"/>
      <c r="BK217" s="933"/>
    </row>
    <row r="218" spans="2:63" ht="13.8" thickTop="1" x14ac:dyDescent="0.25">
      <c r="B218" s="902" t="str">
        <f>IF(Summary!L27="","",Summary!L27)</f>
        <v/>
      </c>
      <c r="C218" s="905" t="str">
        <f>IF(B218="","",VLOOKUP(B218,Summary!$L$6:$M$106,2,FALSE))</f>
        <v/>
      </c>
      <c r="D218" s="369"/>
      <c r="E218" s="249"/>
      <c r="F218" s="250"/>
      <c r="G218" s="908"/>
      <c r="H218" s="252"/>
      <c r="I218" s="252"/>
      <c r="J218" s="252"/>
      <c r="K218" s="252"/>
      <c r="L218" s="252"/>
      <c r="M218" s="252"/>
      <c r="N218" s="908"/>
      <c r="O218" s="249"/>
      <c r="P218" s="908"/>
      <c r="Q218" s="253"/>
      <c r="R218" s="253"/>
      <c r="S218" s="253"/>
      <c r="T218" s="253"/>
      <c r="U218" s="973"/>
      <c r="V218" s="976"/>
      <c r="W218" s="954"/>
      <c r="X218" s="250"/>
      <c r="Y218" s="250"/>
      <c r="Z218" s="908"/>
      <c r="AA218" s="908"/>
      <c r="AB218" s="908"/>
      <c r="AC218" s="908"/>
      <c r="AD218" s="970"/>
      <c r="AE218" s="252"/>
      <c r="AF218" s="250"/>
      <c r="AG218" s="250"/>
      <c r="AH218" s="250"/>
      <c r="AI218" s="250"/>
      <c r="AJ218" s="250"/>
      <c r="AK218" s="908"/>
      <c r="AL218" s="970"/>
      <c r="AM218" s="954"/>
      <c r="AN218" s="250"/>
      <c r="AO218" s="250"/>
      <c r="AP218" s="908"/>
      <c r="AQ218" s="957"/>
      <c r="AR218" s="937"/>
      <c r="AS218" s="250"/>
      <c r="AT218" s="250"/>
      <c r="AU218" s="250"/>
      <c r="AV218" s="250"/>
      <c r="AW218" s="250"/>
      <c r="AX218" s="908"/>
      <c r="AY218" s="376"/>
      <c r="AZ218" s="951">
        <f>IF(B218="",0,SUMIF(Labor!$F$13:$F$351, Activity_Location_Listing!C218, Labor!$BX$13:$BX$351))</f>
        <v>0</v>
      </c>
      <c r="BA218" s="934">
        <f>IF(B218="",0,SUMIF(Equipment!$G$11:$G$150, Activity_Location_Listing!C218, Equipment!$BK$11:$BK$150))</f>
        <v>0</v>
      </c>
      <c r="BB218" s="934">
        <f>IF(B218="",0,SUMIF(Material!$J$10:$J$59, Activity_Location_Listing!C218, Material!$P$10:$P$59))</f>
        <v>0</v>
      </c>
      <c r="BC218" s="934">
        <f>IF(B218="",0,SUMIF(Contract!$N$10:$N$85, Activity_Location_Listing!C218, Contract!$O$10:$O$85))</f>
        <v>0</v>
      </c>
      <c r="BD218" s="934">
        <f>IF(B218="",0,SUMIF(Rented_Equipment!$N$10:$N$45, Activity_Location_Listing!C218, Rented_Equipment!$Q$10:$Q$45))</f>
        <v>0</v>
      </c>
      <c r="BE218" s="979">
        <f>IF(B218="",0,SUMIF(Purchased_Equipment!$Q$11:$Q$46,Activity_Location_Listing!C218,Purchased_Equipment!$R$11:$R$46))</f>
        <v>0</v>
      </c>
      <c r="BF218" s="934">
        <f>IF(B218="",0,SUMIF(Soft_Costs!$P$11:$P$46,Activity_Location_Listing!C218,Soft_Costs!$Q$11:$Q$46))</f>
        <v>0</v>
      </c>
      <c r="BG218" s="934">
        <f>IF(B218="",0,SUMIF(Mutual_Aid!$F$10:$F$19, Activity_Location_Listing!C218, Mutual_Aid!$J$10:$J$19)+SUMIF(Mutual_Aid!$F$23:$F$32, Activity_Location_Listing!C218, Mutual_Aid!$J$23:$J$32)+SUMIF(Mutual_Aid!$F$36:$F$55, Activity_Location_Listing!C218, Mutual_Aid!$J$36:$J$55))</f>
        <v>0</v>
      </c>
      <c r="BH218" s="934">
        <f>IF(B218="",0,SUMIF(Insurance_Reductions!$P$10:$P$45,Activity_Location_Listing!C218,Insurance_Reductions!$Q$10:$Q$45))</f>
        <v>0</v>
      </c>
      <c r="BI218" s="967">
        <f>IF(B218="",0,AQ218)</f>
        <v>0</v>
      </c>
      <c r="BJ218" s="928">
        <f t="shared" ref="BJ218" si="20">SUM(AZ218:BG227)-BH218-BI218</f>
        <v>0</v>
      </c>
      <c r="BK218" s="929"/>
    </row>
    <row r="219" spans="2:63" x14ac:dyDescent="0.25">
      <c r="B219" s="903"/>
      <c r="C219" s="906"/>
      <c r="D219" s="370"/>
      <c r="E219" s="236"/>
      <c r="F219" s="236"/>
      <c r="G219" s="909"/>
      <c r="H219" s="238"/>
      <c r="I219" s="238"/>
      <c r="J219" s="238"/>
      <c r="K219" s="238"/>
      <c r="L219" s="238"/>
      <c r="M219" s="238"/>
      <c r="N219" s="909"/>
      <c r="O219" s="235"/>
      <c r="P219" s="909"/>
      <c r="Q219" s="237"/>
      <c r="R219" s="237"/>
      <c r="S219" s="237"/>
      <c r="T219" s="237"/>
      <c r="U219" s="974"/>
      <c r="V219" s="977"/>
      <c r="W219" s="955"/>
      <c r="X219" s="236"/>
      <c r="Y219" s="236"/>
      <c r="Z219" s="909"/>
      <c r="AA219" s="909"/>
      <c r="AB219" s="909"/>
      <c r="AC219" s="909"/>
      <c r="AD219" s="971"/>
      <c r="AE219" s="238"/>
      <c r="AF219" s="236"/>
      <c r="AG219" s="236"/>
      <c r="AH219" s="236"/>
      <c r="AI219" s="236"/>
      <c r="AJ219" s="236"/>
      <c r="AK219" s="909"/>
      <c r="AL219" s="971"/>
      <c r="AM219" s="955"/>
      <c r="AN219" s="236"/>
      <c r="AO219" s="236"/>
      <c r="AP219" s="909"/>
      <c r="AQ219" s="958"/>
      <c r="AR219" s="938"/>
      <c r="AS219" s="236"/>
      <c r="AT219" s="236"/>
      <c r="AU219" s="236"/>
      <c r="AV219" s="236"/>
      <c r="AW219" s="236"/>
      <c r="AX219" s="909"/>
      <c r="AY219" s="377"/>
      <c r="AZ219" s="952"/>
      <c r="BA219" s="935"/>
      <c r="BB219" s="935"/>
      <c r="BC219" s="935"/>
      <c r="BD219" s="935"/>
      <c r="BE219" s="980"/>
      <c r="BF219" s="935"/>
      <c r="BG219" s="935"/>
      <c r="BH219" s="935"/>
      <c r="BI219" s="968"/>
      <c r="BJ219" s="930"/>
      <c r="BK219" s="931"/>
    </row>
    <row r="220" spans="2:63" x14ac:dyDescent="0.25">
      <c r="B220" s="903"/>
      <c r="C220" s="906"/>
      <c r="D220" s="370"/>
      <c r="E220" s="236"/>
      <c r="F220" s="236"/>
      <c r="G220" s="909"/>
      <c r="H220" s="238"/>
      <c r="I220" s="238"/>
      <c r="J220" s="238"/>
      <c r="K220" s="238"/>
      <c r="L220" s="238"/>
      <c r="M220" s="238"/>
      <c r="N220" s="909"/>
      <c r="O220" s="235"/>
      <c r="P220" s="909"/>
      <c r="Q220" s="237"/>
      <c r="R220" s="237"/>
      <c r="S220" s="237"/>
      <c r="T220" s="237"/>
      <c r="U220" s="974"/>
      <c r="V220" s="977"/>
      <c r="W220" s="955"/>
      <c r="X220" s="236"/>
      <c r="Y220" s="236"/>
      <c r="Z220" s="909"/>
      <c r="AA220" s="909"/>
      <c r="AB220" s="909"/>
      <c r="AC220" s="909"/>
      <c r="AD220" s="971"/>
      <c r="AE220" s="238"/>
      <c r="AF220" s="236"/>
      <c r="AG220" s="236"/>
      <c r="AH220" s="236"/>
      <c r="AI220" s="236"/>
      <c r="AJ220" s="236"/>
      <c r="AK220" s="909"/>
      <c r="AL220" s="971"/>
      <c r="AM220" s="955"/>
      <c r="AN220" s="236"/>
      <c r="AO220" s="236"/>
      <c r="AP220" s="909"/>
      <c r="AQ220" s="958"/>
      <c r="AR220" s="938"/>
      <c r="AS220" s="236"/>
      <c r="AT220" s="236"/>
      <c r="AU220" s="236"/>
      <c r="AV220" s="236"/>
      <c r="AW220" s="236"/>
      <c r="AX220" s="909"/>
      <c r="AY220" s="377"/>
      <c r="AZ220" s="952"/>
      <c r="BA220" s="935"/>
      <c r="BB220" s="935"/>
      <c r="BC220" s="935"/>
      <c r="BD220" s="935"/>
      <c r="BE220" s="980"/>
      <c r="BF220" s="935"/>
      <c r="BG220" s="935"/>
      <c r="BH220" s="935"/>
      <c r="BI220" s="968"/>
      <c r="BJ220" s="930"/>
      <c r="BK220" s="931"/>
    </row>
    <row r="221" spans="2:63" x14ac:dyDescent="0.25">
      <c r="B221" s="903"/>
      <c r="C221" s="906"/>
      <c r="D221" s="370"/>
      <c r="E221" s="236"/>
      <c r="F221" s="236"/>
      <c r="G221" s="909"/>
      <c r="H221" s="238"/>
      <c r="I221" s="238"/>
      <c r="J221" s="238"/>
      <c r="K221" s="238"/>
      <c r="L221" s="238"/>
      <c r="M221" s="238"/>
      <c r="N221" s="909"/>
      <c r="O221" s="235"/>
      <c r="P221" s="909"/>
      <c r="Q221" s="237"/>
      <c r="R221" s="237"/>
      <c r="S221" s="237"/>
      <c r="T221" s="237"/>
      <c r="U221" s="974"/>
      <c r="V221" s="977"/>
      <c r="W221" s="955"/>
      <c r="X221" s="236"/>
      <c r="Y221" s="236"/>
      <c r="Z221" s="909"/>
      <c r="AA221" s="909"/>
      <c r="AB221" s="909"/>
      <c r="AC221" s="909"/>
      <c r="AD221" s="971"/>
      <c r="AE221" s="238"/>
      <c r="AF221" s="236"/>
      <c r="AG221" s="236"/>
      <c r="AH221" s="236"/>
      <c r="AI221" s="236"/>
      <c r="AJ221" s="236"/>
      <c r="AK221" s="909"/>
      <c r="AL221" s="971"/>
      <c r="AM221" s="955"/>
      <c r="AN221" s="236"/>
      <c r="AO221" s="236"/>
      <c r="AP221" s="909"/>
      <c r="AQ221" s="958"/>
      <c r="AR221" s="938"/>
      <c r="AS221" s="236"/>
      <c r="AT221" s="236"/>
      <c r="AU221" s="236"/>
      <c r="AV221" s="236"/>
      <c r="AW221" s="236"/>
      <c r="AX221" s="909"/>
      <c r="AY221" s="377"/>
      <c r="AZ221" s="952"/>
      <c r="BA221" s="935"/>
      <c r="BB221" s="935"/>
      <c r="BC221" s="935"/>
      <c r="BD221" s="935"/>
      <c r="BE221" s="980"/>
      <c r="BF221" s="935"/>
      <c r="BG221" s="935"/>
      <c r="BH221" s="935"/>
      <c r="BI221" s="968"/>
      <c r="BJ221" s="930"/>
      <c r="BK221" s="931"/>
    </row>
    <row r="222" spans="2:63" x14ac:dyDescent="0.25">
      <c r="B222" s="903"/>
      <c r="C222" s="906"/>
      <c r="D222" s="370"/>
      <c r="E222" s="236"/>
      <c r="F222" s="236"/>
      <c r="G222" s="909"/>
      <c r="H222" s="238"/>
      <c r="I222" s="238"/>
      <c r="J222" s="238"/>
      <c r="K222" s="238"/>
      <c r="L222" s="238"/>
      <c r="M222" s="238"/>
      <c r="N222" s="909"/>
      <c r="O222" s="235"/>
      <c r="P222" s="909"/>
      <c r="Q222" s="237"/>
      <c r="R222" s="237"/>
      <c r="S222" s="237"/>
      <c r="T222" s="237"/>
      <c r="U222" s="974"/>
      <c r="V222" s="977"/>
      <c r="W222" s="955"/>
      <c r="X222" s="236"/>
      <c r="Y222" s="236"/>
      <c r="Z222" s="909"/>
      <c r="AA222" s="909"/>
      <c r="AB222" s="909"/>
      <c r="AC222" s="909"/>
      <c r="AD222" s="971"/>
      <c r="AE222" s="238"/>
      <c r="AF222" s="236"/>
      <c r="AG222" s="236"/>
      <c r="AH222" s="236"/>
      <c r="AI222" s="236"/>
      <c r="AJ222" s="236"/>
      <c r="AK222" s="909"/>
      <c r="AL222" s="971"/>
      <c r="AM222" s="955"/>
      <c r="AN222" s="236"/>
      <c r="AO222" s="236"/>
      <c r="AP222" s="909"/>
      <c r="AQ222" s="958"/>
      <c r="AR222" s="938"/>
      <c r="AS222" s="236"/>
      <c r="AT222" s="236"/>
      <c r="AU222" s="236"/>
      <c r="AV222" s="236"/>
      <c r="AW222" s="236"/>
      <c r="AX222" s="909"/>
      <c r="AY222" s="377"/>
      <c r="AZ222" s="952"/>
      <c r="BA222" s="935"/>
      <c r="BB222" s="935"/>
      <c r="BC222" s="935"/>
      <c r="BD222" s="935"/>
      <c r="BE222" s="980"/>
      <c r="BF222" s="935"/>
      <c r="BG222" s="935"/>
      <c r="BH222" s="935"/>
      <c r="BI222" s="968"/>
      <c r="BJ222" s="930"/>
      <c r="BK222" s="931"/>
    </row>
    <row r="223" spans="2:63" x14ac:dyDescent="0.25">
      <c r="B223" s="903"/>
      <c r="C223" s="906"/>
      <c r="D223" s="370"/>
      <c r="E223" s="236"/>
      <c r="F223" s="236"/>
      <c r="G223" s="909"/>
      <c r="H223" s="238"/>
      <c r="I223" s="238"/>
      <c r="J223" s="238"/>
      <c r="K223" s="238"/>
      <c r="L223" s="238"/>
      <c r="M223" s="238"/>
      <c r="N223" s="909"/>
      <c r="O223" s="235"/>
      <c r="P223" s="909"/>
      <c r="Q223" s="237"/>
      <c r="R223" s="237"/>
      <c r="S223" s="237"/>
      <c r="T223" s="237"/>
      <c r="U223" s="974"/>
      <c r="V223" s="977"/>
      <c r="W223" s="955"/>
      <c r="X223" s="236"/>
      <c r="Y223" s="236"/>
      <c r="Z223" s="909"/>
      <c r="AA223" s="909"/>
      <c r="AB223" s="909"/>
      <c r="AC223" s="909"/>
      <c r="AD223" s="971"/>
      <c r="AE223" s="238"/>
      <c r="AF223" s="236"/>
      <c r="AG223" s="236"/>
      <c r="AH223" s="236"/>
      <c r="AI223" s="236"/>
      <c r="AJ223" s="236"/>
      <c r="AK223" s="909"/>
      <c r="AL223" s="971"/>
      <c r="AM223" s="955"/>
      <c r="AN223" s="236"/>
      <c r="AO223" s="236"/>
      <c r="AP223" s="909"/>
      <c r="AQ223" s="958"/>
      <c r="AR223" s="938"/>
      <c r="AS223" s="236"/>
      <c r="AT223" s="236"/>
      <c r="AU223" s="236"/>
      <c r="AV223" s="236"/>
      <c r="AW223" s="236"/>
      <c r="AX223" s="909"/>
      <c r="AY223" s="377"/>
      <c r="AZ223" s="952"/>
      <c r="BA223" s="935"/>
      <c r="BB223" s="935"/>
      <c r="BC223" s="935"/>
      <c r="BD223" s="935"/>
      <c r="BE223" s="980"/>
      <c r="BF223" s="935"/>
      <c r="BG223" s="935"/>
      <c r="BH223" s="935"/>
      <c r="BI223" s="968"/>
      <c r="BJ223" s="930"/>
      <c r="BK223" s="931"/>
    </row>
    <row r="224" spans="2:63" x14ac:dyDescent="0.25">
      <c r="B224" s="903"/>
      <c r="C224" s="906"/>
      <c r="D224" s="370"/>
      <c r="E224" s="236"/>
      <c r="F224" s="236"/>
      <c r="G224" s="909"/>
      <c r="H224" s="238"/>
      <c r="I224" s="238"/>
      <c r="J224" s="238"/>
      <c r="K224" s="238"/>
      <c r="L224" s="238"/>
      <c r="M224" s="238"/>
      <c r="N224" s="909"/>
      <c r="O224" s="235"/>
      <c r="P224" s="909"/>
      <c r="Q224" s="237"/>
      <c r="R224" s="237"/>
      <c r="S224" s="237"/>
      <c r="T224" s="237"/>
      <c r="U224" s="974"/>
      <c r="V224" s="977"/>
      <c r="W224" s="955"/>
      <c r="X224" s="236"/>
      <c r="Y224" s="236"/>
      <c r="Z224" s="909"/>
      <c r="AA224" s="909"/>
      <c r="AB224" s="909"/>
      <c r="AC224" s="909"/>
      <c r="AD224" s="971"/>
      <c r="AE224" s="238"/>
      <c r="AF224" s="236"/>
      <c r="AG224" s="236"/>
      <c r="AH224" s="236"/>
      <c r="AI224" s="236"/>
      <c r="AJ224" s="236"/>
      <c r="AK224" s="909"/>
      <c r="AL224" s="971"/>
      <c r="AM224" s="955"/>
      <c r="AN224" s="236"/>
      <c r="AO224" s="236"/>
      <c r="AP224" s="909"/>
      <c r="AQ224" s="958"/>
      <c r="AR224" s="938"/>
      <c r="AS224" s="236"/>
      <c r="AT224" s="236"/>
      <c r="AU224" s="236"/>
      <c r="AV224" s="236"/>
      <c r="AW224" s="236"/>
      <c r="AX224" s="909"/>
      <c r="AY224" s="377"/>
      <c r="AZ224" s="952"/>
      <c r="BA224" s="935"/>
      <c r="BB224" s="935"/>
      <c r="BC224" s="935"/>
      <c r="BD224" s="935"/>
      <c r="BE224" s="980"/>
      <c r="BF224" s="935"/>
      <c r="BG224" s="935"/>
      <c r="BH224" s="935"/>
      <c r="BI224" s="968"/>
      <c r="BJ224" s="930"/>
      <c r="BK224" s="931"/>
    </row>
    <row r="225" spans="2:63" x14ac:dyDescent="0.25">
      <c r="B225" s="903"/>
      <c r="C225" s="906"/>
      <c r="D225" s="370"/>
      <c r="E225" s="236"/>
      <c r="F225" s="236"/>
      <c r="G225" s="909"/>
      <c r="H225" s="238"/>
      <c r="I225" s="238"/>
      <c r="J225" s="238"/>
      <c r="K225" s="238"/>
      <c r="L225" s="238"/>
      <c r="M225" s="238"/>
      <c r="N225" s="909"/>
      <c r="O225" s="235"/>
      <c r="P225" s="909"/>
      <c r="Q225" s="237"/>
      <c r="R225" s="237"/>
      <c r="S225" s="237"/>
      <c r="T225" s="237"/>
      <c r="U225" s="974"/>
      <c r="V225" s="977"/>
      <c r="W225" s="955"/>
      <c r="X225" s="236"/>
      <c r="Y225" s="236"/>
      <c r="Z225" s="909"/>
      <c r="AA225" s="909"/>
      <c r="AB225" s="909"/>
      <c r="AC225" s="909"/>
      <c r="AD225" s="971"/>
      <c r="AE225" s="238"/>
      <c r="AF225" s="236"/>
      <c r="AG225" s="236"/>
      <c r="AH225" s="236"/>
      <c r="AI225" s="236"/>
      <c r="AJ225" s="236"/>
      <c r="AK225" s="909"/>
      <c r="AL225" s="971"/>
      <c r="AM225" s="955"/>
      <c r="AN225" s="236"/>
      <c r="AO225" s="236"/>
      <c r="AP225" s="909"/>
      <c r="AQ225" s="958"/>
      <c r="AR225" s="938"/>
      <c r="AS225" s="236"/>
      <c r="AT225" s="236"/>
      <c r="AU225" s="236"/>
      <c r="AV225" s="236"/>
      <c r="AW225" s="236"/>
      <c r="AX225" s="909"/>
      <c r="AY225" s="377"/>
      <c r="AZ225" s="952"/>
      <c r="BA225" s="935"/>
      <c r="BB225" s="935"/>
      <c r="BC225" s="935"/>
      <c r="BD225" s="935"/>
      <c r="BE225" s="980"/>
      <c r="BF225" s="935"/>
      <c r="BG225" s="935"/>
      <c r="BH225" s="935"/>
      <c r="BI225" s="968"/>
      <c r="BJ225" s="930"/>
      <c r="BK225" s="931"/>
    </row>
    <row r="226" spans="2:63" x14ac:dyDescent="0.25">
      <c r="B226" s="903"/>
      <c r="C226" s="906"/>
      <c r="D226" s="370"/>
      <c r="E226" s="236"/>
      <c r="F226" s="236"/>
      <c r="G226" s="909"/>
      <c r="H226" s="238"/>
      <c r="I226" s="238"/>
      <c r="J226" s="238"/>
      <c r="K226" s="238"/>
      <c r="L226" s="238"/>
      <c r="M226" s="238"/>
      <c r="N226" s="909"/>
      <c r="O226" s="235"/>
      <c r="P226" s="909"/>
      <c r="Q226" s="237"/>
      <c r="R226" s="237"/>
      <c r="S226" s="237"/>
      <c r="T226" s="237"/>
      <c r="U226" s="974"/>
      <c r="V226" s="977"/>
      <c r="W226" s="955"/>
      <c r="X226" s="236"/>
      <c r="Y226" s="236"/>
      <c r="Z226" s="909"/>
      <c r="AA226" s="909"/>
      <c r="AB226" s="909"/>
      <c r="AC226" s="909"/>
      <c r="AD226" s="971"/>
      <c r="AE226" s="238"/>
      <c r="AF226" s="236"/>
      <c r="AG226" s="236"/>
      <c r="AH226" s="236"/>
      <c r="AI226" s="236"/>
      <c r="AJ226" s="236"/>
      <c r="AK226" s="909"/>
      <c r="AL226" s="971"/>
      <c r="AM226" s="955"/>
      <c r="AN226" s="236"/>
      <c r="AO226" s="236"/>
      <c r="AP226" s="909"/>
      <c r="AQ226" s="958"/>
      <c r="AR226" s="938"/>
      <c r="AS226" s="236"/>
      <c r="AT226" s="236"/>
      <c r="AU226" s="236"/>
      <c r="AV226" s="236"/>
      <c r="AW226" s="236"/>
      <c r="AX226" s="909"/>
      <c r="AY226" s="377"/>
      <c r="AZ226" s="952"/>
      <c r="BA226" s="935"/>
      <c r="BB226" s="935"/>
      <c r="BC226" s="935"/>
      <c r="BD226" s="935"/>
      <c r="BE226" s="980"/>
      <c r="BF226" s="935"/>
      <c r="BG226" s="935"/>
      <c r="BH226" s="935"/>
      <c r="BI226" s="968"/>
      <c r="BJ226" s="930"/>
      <c r="BK226" s="931"/>
    </row>
    <row r="227" spans="2:63" ht="13.8" thickBot="1" x14ac:dyDescent="0.3">
      <c r="B227" s="904"/>
      <c r="C227" s="907"/>
      <c r="D227" s="371"/>
      <c r="E227" s="372"/>
      <c r="F227" s="372"/>
      <c r="G227" s="910"/>
      <c r="H227" s="373"/>
      <c r="I227" s="373"/>
      <c r="J227" s="373"/>
      <c r="K227" s="373"/>
      <c r="L227" s="373"/>
      <c r="M227" s="373"/>
      <c r="N227" s="910"/>
      <c r="O227" s="374"/>
      <c r="P227" s="910"/>
      <c r="Q227" s="375"/>
      <c r="R227" s="375"/>
      <c r="S227" s="375"/>
      <c r="T227" s="375"/>
      <c r="U227" s="975"/>
      <c r="V227" s="978"/>
      <c r="W227" s="956"/>
      <c r="X227" s="372"/>
      <c r="Y227" s="372"/>
      <c r="Z227" s="910"/>
      <c r="AA227" s="910"/>
      <c r="AB227" s="910"/>
      <c r="AC227" s="910"/>
      <c r="AD227" s="972"/>
      <c r="AE227" s="373"/>
      <c r="AF227" s="372"/>
      <c r="AG227" s="372"/>
      <c r="AH227" s="372"/>
      <c r="AI227" s="372"/>
      <c r="AJ227" s="372"/>
      <c r="AK227" s="910"/>
      <c r="AL227" s="972"/>
      <c r="AM227" s="956"/>
      <c r="AN227" s="372"/>
      <c r="AO227" s="372"/>
      <c r="AP227" s="910"/>
      <c r="AQ227" s="959"/>
      <c r="AR227" s="939"/>
      <c r="AS227" s="372"/>
      <c r="AT227" s="372"/>
      <c r="AU227" s="372"/>
      <c r="AV227" s="372"/>
      <c r="AW227" s="372"/>
      <c r="AX227" s="910"/>
      <c r="AY227" s="378"/>
      <c r="AZ227" s="953"/>
      <c r="BA227" s="936"/>
      <c r="BB227" s="936"/>
      <c r="BC227" s="936"/>
      <c r="BD227" s="936"/>
      <c r="BE227" s="981"/>
      <c r="BF227" s="936"/>
      <c r="BG227" s="936"/>
      <c r="BH227" s="936"/>
      <c r="BI227" s="969"/>
      <c r="BJ227" s="932"/>
      <c r="BK227" s="933"/>
    </row>
    <row r="228" spans="2:63" ht="13.8" thickTop="1" x14ac:dyDescent="0.25">
      <c r="B228" s="902" t="str">
        <f>IF(Summary!L28="","",Summary!L28)</f>
        <v/>
      </c>
      <c r="C228" s="905" t="str">
        <f>IF(B228="","",VLOOKUP(B228,Summary!$L$6:$M$106,2,FALSE))</f>
        <v/>
      </c>
      <c r="D228" s="369"/>
      <c r="E228" s="249"/>
      <c r="F228" s="250"/>
      <c r="G228" s="908"/>
      <c r="H228" s="252"/>
      <c r="I228" s="252"/>
      <c r="J228" s="252"/>
      <c r="K228" s="252"/>
      <c r="L228" s="252"/>
      <c r="M228" s="252"/>
      <c r="N228" s="908"/>
      <c r="O228" s="249"/>
      <c r="P228" s="908"/>
      <c r="Q228" s="253"/>
      <c r="R228" s="253"/>
      <c r="S228" s="253"/>
      <c r="T228" s="253"/>
      <c r="U228" s="973"/>
      <c r="V228" s="976"/>
      <c r="W228" s="954"/>
      <c r="X228" s="250"/>
      <c r="Y228" s="250"/>
      <c r="Z228" s="908"/>
      <c r="AA228" s="908"/>
      <c r="AB228" s="908"/>
      <c r="AC228" s="908"/>
      <c r="AD228" s="970"/>
      <c r="AE228" s="252"/>
      <c r="AF228" s="250"/>
      <c r="AG228" s="250"/>
      <c r="AH228" s="250"/>
      <c r="AI228" s="250"/>
      <c r="AJ228" s="250"/>
      <c r="AK228" s="908"/>
      <c r="AL228" s="970"/>
      <c r="AM228" s="954"/>
      <c r="AN228" s="250"/>
      <c r="AO228" s="250"/>
      <c r="AP228" s="908"/>
      <c r="AQ228" s="957"/>
      <c r="AR228" s="937"/>
      <c r="AS228" s="250"/>
      <c r="AT228" s="250"/>
      <c r="AU228" s="250"/>
      <c r="AV228" s="250"/>
      <c r="AW228" s="250"/>
      <c r="AX228" s="908"/>
      <c r="AY228" s="376"/>
      <c r="AZ228" s="951">
        <f>IF(B228="",0,SUMIF(Labor!$F$13:$F$351, Activity_Location_Listing!C228, Labor!$BX$13:$BX$351))</f>
        <v>0</v>
      </c>
      <c r="BA228" s="934">
        <f>IF(B228="",0,SUMIF(Equipment!$G$11:$G$150, Activity_Location_Listing!C228, Equipment!$BK$11:$BK$150))</f>
        <v>0</v>
      </c>
      <c r="BB228" s="934">
        <f>IF(B228="",0,SUMIF(Material!$J$10:$J$59, Activity_Location_Listing!C228, Material!$P$10:$P$59))</f>
        <v>0</v>
      </c>
      <c r="BC228" s="934">
        <f>IF(B228="",0,SUMIF(Contract!$N$10:$N$85, Activity_Location_Listing!C228, Contract!$O$10:$O$85))</f>
        <v>0</v>
      </c>
      <c r="BD228" s="934">
        <f>IF(B228="",0,SUMIF(Rented_Equipment!$N$10:$N$45, Activity_Location_Listing!C228, Rented_Equipment!$Q$10:$Q$45))</f>
        <v>0</v>
      </c>
      <c r="BE228" s="979">
        <f>IF(B228="",0,SUMIF(Purchased_Equipment!$Q$11:$Q$46,Activity_Location_Listing!C228,Purchased_Equipment!$R$11:$R$46))</f>
        <v>0</v>
      </c>
      <c r="BF228" s="934">
        <f>IF(B228="",0,SUMIF(Soft_Costs!$P$11:$P$46,Activity_Location_Listing!C228,Soft_Costs!$Q$11:$Q$46))</f>
        <v>0</v>
      </c>
      <c r="BG228" s="934">
        <f>IF(B228="",0,SUMIF(Mutual_Aid!$F$10:$F$19, Activity_Location_Listing!C228, Mutual_Aid!$J$10:$J$19)+SUMIF(Mutual_Aid!$F$23:$F$32, Activity_Location_Listing!C228, Mutual_Aid!$J$23:$J$32)+SUMIF(Mutual_Aid!$F$36:$F$55, Activity_Location_Listing!C228, Mutual_Aid!$J$36:$J$55))</f>
        <v>0</v>
      </c>
      <c r="BH228" s="934">
        <f>IF(B228="",0,SUMIF(Insurance_Reductions!$P$10:$P$45,Activity_Location_Listing!C228,Insurance_Reductions!$Q$10:$Q$45))</f>
        <v>0</v>
      </c>
      <c r="BI228" s="967">
        <f>IF(B228="",0,AQ228)</f>
        <v>0</v>
      </c>
      <c r="BJ228" s="928">
        <f t="shared" ref="BJ228" si="21">SUM(AZ228:BG237)-BH228-BI228</f>
        <v>0</v>
      </c>
      <c r="BK228" s="929"/>
    </row>
    <row r="229" spans="2:63" x14ac:dyDescent="0.25">
      <c r="B229" s="903"/>
      <c r="C229" s="906"/>
      <c r="D229" s="370"/>
      <c r="E229" s="236"/>
      <c r="F229" s="236"/>
      <c r="G229" s="909"/>
      <c r="H229" s="238"/>
      <c r="I229" s="238"/>
      <c r="J229" s="238"/>
      <c r="K229" s="238"/>
      <c r="L229" s="238"/>
      <c r="M229" s="238"/>
      <c r="N229" s="909"/>
      <c r="O229" s="235"/>
      <c r="P229" s="909"/>
      <c r="Q229" s="237"/>
      <c r="R229" s="237"/>
      <c r="S229" s="237"/>
      <c r="T229" s="237"/>
      <c r="U229" s="974"/>
      <c r="V229" s="977"/>
      <c r="W229" s="955"/>
      <c r="X229" s="236"/>
      <c r="Y229" s="236"/>
      <c r="Z229" s="909"/>
      <c r="AA229" s="909"/>
      <c r="AB229" s="909"/>
      <c r="AC229" s="909"/>
      <c r="AD229" s="971"/>
      <c r="AE229" s="238"/>
      <c r="AF229" s="236"/>
      <c r="AG229" s="236"/>
      <c r="AH229" s="236"/>
      <c r="AI229" s="236"/>
      <c r="AJ229" s="236"/>
      <c r="AK229" s="909"/>
      <c r="AL229" s="971"/>
      <c r="AM229" s="955"/>
      <c r="AN229" s="236"/>
      <c r="AO229" s="236"/>
      <c r="AP229" s="909"/>
      <c r="AQ229" s="958"/>
      <c r="AR229" s="938"/>
      <c r="AS229" s="236"/>
      <c r="AT229" s="236"/>
      <c r="AU229" s="236"/>
      <c r="AV229" s="236"/>
      <c r="AW229" s="236"/>
      <c r="AX229" s="909"/>
      <c r="AY229" s="377"/>
      <c r="AZ229" s="952"/>
      <c r="BA229" s="935"/>
      <c r="BB229" s="935"/>
      <c r="BC229" s="935"/>
      <c r="BD229" s="935"/>
      <c r="BE229" s="980"/>
      <c r="BF229" s="935"/>
      <c r="BG229" s="935"/>
      <c r="BH229" s="935"/>
      <c r="BI229" s="968"/>
      <c r="BJ229" s="930"/>
      <c r="BK229" s="931"/>
    </row>
    <row r="230" spans="2:63" x14ac:dyDescent="0.25">
      <c r="B230" s="903"/>
      <c r="C230" s="906"/>
      <c r="D230" s="370"/>
      <c r="E230" s="236"/>
      <c r="F230" s="236"/>
      <c r="G230" s="909"/>
      <c r="H230" s="238"/>
      <c r="I230" s="238"/>
      <c r="J230" s="238"/>
      <c r="K230" s="238"/>
      <c r="L230" s="238"/>
      <c r="M230" s="238"/>
      <c r="N230" s="909"/>
      <c r="O230" s="235"/>
      <c r="P230" s="909"/>
      <c r="Q230" s="237"/>
      <c r="R230" s="237"/>
      <c r="S230" s="237"/>
      <c r="T230" s="237"/>
      <c r="U230" s="974"/>
      <c r="V230" s="977"/>
      <c r="W230" s="955"/>
      <c r="X230" s="236"/>
      <c r="Y230" s="236"/>
      <c r="Z230" s="909"/>
      <c r="AA230" s="909"/>
      <c r="AB230" s="909"/>
      <c r="AC230" s="909"/>
      <c r="AD230" s="971"/>
      <c r="AE230" s="238"/>
      <c r="AF230" s="236"/>
      <c r="AG230" s="236"/>
      <c r="AH230" s="236"/>
      <c r="AI230" s="236"/>
      <c r="AJ230" s="236"/>
      <c r="AK230" s="909"/>
      <c r="AL230" s="971"/>
      <c r="AM230" s="955"/>
      <c r="AN230" s="236"/>
      <c r="AO230" s="236"/>
      <c r="AP230" s="909"/>
      <c r="AQ230" s="958"/>
      <c r="AR230" s="938"/>
      <c r="AS230" s="236"/>
      <c r="AT230" s="236"/>
      <c r="AU230" s="236"/>
      <c r="AV230" s="236"/>
      <c r="AW230" s="236"/>
      <c r="AX230" s="909"/>
      <c r="AY230" s="377"/>
      <c r="AZ230" s="952"/>
      <c r="BA230" s="935"/>
      <c r="BB230" s="935"/>
      <c r="BC230" s="935"/>
      <c r="BD230" s="935"/>
      <c r="BE230" s="980"/>
      <c r="BF230" s="935"/>
      <c r="BG230" s="935"/>
      <c r="BH230" s="935"/>
      <c r="BI230" s="968"/>
      <c r="BJ230" s="930"/>
      <c r="BK230" s="931"/>
    </row>
    <row r="231" spans="2:63" x14ac:dyDescent="0.25">
      <c r="B231" s="903"/>
      <c r="C231" s="906"/>
      <c r="D231" s="370"/>
      <c r="E231" s="236"/>
      <c r="F231" s="236"/>
      <c r="G231" s="909"/>
      <c r="H231" s="238"/>
      <c r="I231" s="238"/>
      <c r="J231" s="238"/>
      <c r="K231" s="238"/>
      <c r="L231" s="238"/>
      <c r="M231" s="238"/>
      <c r="N231" s="909"/>
      <c r="O231" s="235"/>
      <c r="P231" s="909"/>
      <c r="Q231" s="237"/>
      <c r="R231" s="237"/>
      <c r="S231" s="237"/>
      <c r="T231" s="237"/>
      <c r="U231" s="974"/>
      <c r="V231" s="977"/>
      <c r="W231" s="955"/>
      <c r="X231" s="236"/>
      <c r="Y231" s="236"/>
      <c r="Z231" s="909"/>
      <c r="AA231" s="909"/>
      <c r="AB231" s="909"/>
      <c r="AC231" s="909"/>
      <c r="AD231" s="971"/>
      <c r="AE231" s="238"/>
      <c r="AF231" s="236"/>
      <c r="AG231" s="236"/>
      <c r="AH231" s="236"/>
      <c r="AI231" s="236"/>
      <c r="AJ231" s="236"/>
      <c r="AK231" s="909"/>
      <c r="AL231" s="971"/>
      <c r="AM231" s="955"/>
      <c r="AN231" s="236"/>
      <c r="AO231" s="236"/>
      <c r="AP231" s="909"/>
      <c r="AQ231" s="958"/>
      <c r="AR231" s="938"/>
      <c r="AS231" s="236"/>
      <c r="AT231" s="236"/>
      <c r="AU231" s="236"/>
      <c r="AV231" s="236"/>
      <c r="AW231" s="236"/>
      <c r="AX231" s="909"/>
      <c r="AY231" s="377"/>
      <c r="AZ231" s="952"/>
      <c r="BA231" s="935"/>
      <c r="BB231" s="935"/>
      <c r="BC231" s="935"/>
      <c r="BD231" s="935"/>
      <c r="BE231" s="980"/>
      <c r="BF231" s="935"/>
      <c r="BG231" s="935"/>
      <c r="BH231" s="935"/>
      <c r="BI231" s="968"/>
      <c r="BJ231" s="930"/>
      <c r="BK231" s="931"/>
    </row>
    <row r="232" spans="2:63" x14ac:dyDescent="0.25">
      <c r="B232" s="903"/>
      <c r="C232" s="906"/>
      <c r="D232" s="370"/>
      <c r="E232" s="236"/>
      <c r="F232" s="236"/>
      <c r="G232" s="909"/>
      <c r="H232" s="238"/>
      <c r="I232" s="238"/>
      <c r="J232" s="238"/>
      <c r="K232" s="238"/>
      <c r="L232" s="238"/>
      <c r="M232" s="238"/>
      <c r="N232" s="909"/>
      <c r="O232" s="235"/>
      <c r="P232" s="909"/>
      <c r="Q232" s="237"/>
      <c r="R232" s="237"/>
      <c r="S232" s="237"/>
      <c r="T232" s="237"/>
      <c r="U232" s="974"/>
      <c r="V232" s="977"/>
      <c r="W232" s="955"/>
      <c r="X232" s="236"/>
      <c r="Y232" s="236"/>
      <c r="Z232" s="909"/>
      <c r="AA232" s="909"/>
      <c r="AB232" s="909"/>
      <c r="AC232" s="909"/>
      <c r="AD232" s="971"/>
      <c r="AE232" s="238"/>
      <c r="AF232" s="236"/>
      <c r="AG232" s="236"/>
      <c r="AH232" s="236"/>
      <c r="AI232" s="236"/>
      <c r="AJ232" s="236"/>
      <c r="AK232" s="909"/>
      <c r="AL232" s="971"/>
      <c r="AM232" s="955"/>
      <c r="AN232" s="236"/>
      <c r="AO232" s="236"/>
      <c r="AP232" s="909"/>
      <c r="AQ232" s="958"/>
      <c r="AR232" s="938"/>
      <c r="AS232" s="236"/>
      <c r="AT232" s="236"/>
      <c r="AU232" s="236"/>
      <c r="AV232" s="236"/>
      <c r="AW232" s="236"/>
      <c r="AX232" s="909"/>
      <c r="AY232" s="377"/>
      <c r="AZ232" s="952"/>
      <c r="BA232" s="935"/>
      <c r="BB232" s="935"/>
      <c r="BC232" s="935"/>
      <c r="BD232" s="935"/>
      <c r="BE232" s="980"/>
      <c r="BF232" s="935"/>
      <c r="BG232" s="935"/>
      <c r="BH232" s="935"/>
      <c r="BI232" s="968"/>
      <c r="BJ232" s="930"/>
      <c r="BK232" s="931"/>
    </row>
    <row r="233" spans="2:63" x14ac:dyDescent="0.25">
      <c r="B233" s="903"/>
      <c r="C233" s="906"/>
      <c r="D233" s="370"/>
      <c r="E233" s="236"/>
      <c r="F233" s="236"/>
      <c r="G233" s="909"/>
      <c r="H233" s="238"/>
      <c r="I233" s="238"/>
      <c r="J233" s="238"/>
      <c r="K233" s="238"/>
      <c r="L233" s="238"/>
      <c r="M233" s="238"/>
      <c r="N233" s="909"/>
      <c r="O233" s="235"/>
      <c r="P233" s="909"/>
      <c r="Q233" s="237"/>
      <c r="R233" s="237"/>
      <c r="S233" s="237"/>
      <c r="T233" s="237"/>
      <c r="U233" s="974"/>
      <c r="V233" s="977"/>
      <c r="W233" s="955"/>
      <c r="X233" s="236"/>
      <c r="Y233" s="236"/>
      <c r="Z233" s="909"/>
      <c r="AA233" s="909"/>
      <c r="AB233" s="909"/>
      <c r="AC233" s="909"/>
      <c r="AD233" s="971"/>
      <c r="AE233" s="238"/>
      <c r="AF233" s="236"/>
      <c r="AG233" s="236"/>
      <c r="AH233" s="236"/>
      <c r="AI233" s="236"/>
      <c r="AJ233" s="236"/>
      <c r="AK233" s="909"/>
      <c r="AL233" s="971"/>
      <c r="AM233" s="955"/>
      <c r="AN233" s="236"/>
      <c r="AO233" s="236"/>
      <c r="AP233" s="909"/>
      <c r="AQ233" s="958"/>
      <c r="AR233" s="938"/>
      <c r="AS233" s="236"/>
      <c r="AT233" s="236"/>
      <c r="AU233" s="236"/>
      <c r="AV233" s="236"/>
      <c r="AW233" s="236"/>
      <c r="AX233" s="909"/>
      <c r="AY233" s="377"/>
      <c r="AZ233" s="952"/>
      <c r="BA233" s="935"/>
      <c r="BB233" s="935"/>
      <c r="BC233" s="935"/>
      <c r="BD233" s="935"/>
      <c r="BE233" s="980"/>
      <c r="BF233" s="935"/>
      <c r="BG233" s="935"/>
      <c r="BH233" s="935"/>
      <c r="BI233" s="968"/>
      <c r="BJ233" s="930"/>
      <c r="BK233" s="931"/>
    </row>
    <row r="234" spans="2:63" x14ac:dyDescent="0.25">
      <c r="B234" s="903"/>
      <c r="C234" s="906"/>
      <c r="D234" s="370"/>
      <c r="E234" s="236"/>
      <c r="F234" s="236"/>
      <c r="G234" s="909"/>
      <c r="H234" s="238"/>
      <c r="I234" s="238"/>
      <c r="J234" s="238"/>
      <c r="K234" s="238"/>
      <c r="L234" s="238"/>
      <c r="M234" s="238"/>
      <c r="N234" s="909"/>
      <c r="O234" s="235"/>
      <c r="P234" s="909"/>
      <c r="Q234" s="237"/>
      <c r="R234" s="237"/>
      <c r="S234" s="237"/>
      <c r="T234" s="237"/>
      <c r="U234" s="974"/>
      <c r="V234" s="977"/>
      <c r="W234" s="955"/>
      <c r="X234" s="236"/>
      <c r="Y234" s="236"/>
      <c r="Z234" s="909"/>
      <c r="AA234" s="909"/>
      <c r="AB234" s="909"/>
      <c r="AC234" s="909"/>
      <c r="AD234" s="971"/>
      <c r="AE234" s="238"/>
      <c r="AF234" s="236"/>
      <c r="AG234" s="236"/>
      <c r="AH234" s="236"/>
      <c r="AI234" s="236"/>
      <c r="AJ234" s="236"/>
      <c r="AK234" s="909"/>
      <c r="AL234" s="971"/>
      <c r="AM234" s="955"/>
      <c r="AN234" s="236"/>
      <c r="AO234" s="236"/>
      <c r="AP234" s="909"/>
      <c r="AQ234" s="958"/>
      <c r="AR234" s="938"/>
      <c r="AS234" s="236"/>
      <c r="AT234" s="236"/>
      <c r="AU234" s="236"/>
      <c r="AV234" s="236"/>
      <c r="AW234" s="236"/>
      <c r="AX234" s="909"/>
      <c r="AY234" s="377"/>
      <c r="AZ234" s="952"/>
      <c r="BA234" s="935"/>
      <c r="BB234" s="935"/>
      <c r="BC234" s="935"/>
      <c r="BD234" s="935"/>
      <c r="BE234" s="980"/>
      <c r="BF234" s="935"/>
      <c r="BG234" s="935"/>
      <c r="BH234" s="935"/>
      <c r="BI234" s="968"/>
      <c r="BJ234" s="930"/>
      <c r="BK234" s="931"/>
    </row>
    <row r="235" spans="2:63" x14ac:dyDescent="0.25">
      <c r="B235" s="903"/>
      <c r="C235" s="906"/>
      <c r="D235" s="370"/>
      <c r="E235" s="236"/>
      <c r="F235" s="236"/>
      <c r="G235" s="909"/>
      <c r="H235" s="238"/>
      <c r="I235" s="238"/>
      <c r="J235" s="238"/>
      <c r="K235" s="238"/>
      <c r="L235" s="238"/>
      <c r="M235" s="238"/>
      <c r="N235" s="909"/>
      <c r="O235" s="235"/>
      <c r="P235" s="909"/>
      <c r="Q235" s="237"/>
      <c r="R235" s="237"/>
      <c r="S235" s="237"/>
      <c r="T235" s="237"/>
      <c r="U235" s="974"/>
      <c r="V235" s="977"/>
      <c r="W235" s="955"/>
      <c r="X235" s="236"/>
      <c r="Y235" s="236"/>
      <c r="Z235" s="909"/>
      <c r="AA235" s="909"/>
      <c r="AB235" s="909"/>
      <c r="AC235" s="909"/>
      <c r="AD235" s="971"/>
      <c r="AE235" s="238"/>
      <c r="AF235" s="236"/>
      <c r="AG235" s="236"/>
      <c r="AH235" s="236"/>
      <c r="AI235" s="236"/>
      <c r="AJ235" s="236"/>
      <c r="AK235" s="909"/>
      <c r="AL235" s="971"/>
      <c r="AM235" s="955"/>
      <c r="AN235" s="236"/>
      <c r="AO235" s="236"/>
      <c r="AP235" s="909"/>
      <c r="AQ235" s="958"/>
      <c r="AR235" s="938"/>
      <c r="AS235" s="236"/>
      <c r="AT235" s="236"/>
      <c r="AU235" s="236"/>
      <c r="AV235" s="236"/>
      <c r="AW235" s="236"/>
      <c r="AX235" s="909"/>
      <c r="AY235" s="377"/>
      <c r="AZ235" s="952"/>
      <c r="BA235" s="935"/>
      <c r="BB235" s="935"/>
      <c r="BC235" s="935"/>
      <c r="BD235" s="935"/>
      <c r="BE235" s="980"/>
      <c r="BF235" s="935"/>
      <c r="BG235" s="935"/>
      <c r="BH235" s="935"/>
      <c r="BI235" s="968"/>
      <c r="BJ235" s="930"/>
      <c r="BK235" s="931"/>
    </row>
    <row r="236" spans="2:63" x14ac:dyDescent="0.25">
      <c r="B236" s="903"/>
      <c r="C236" s="906"/>
      <c r="D236" s="370"/>
      <c r="E236" s="236"/>
      <c r="F236" s="236"/>
      <c r="G236" s="909"/>
      <c r="H236" s="238"/>
      <c r="I236" s="238"/>
      <c r="J236" s="238"/>
      <c r="K236" s="238"/>
      <c r="L236" s="238"/>
      <c r="M236" s="238"/>
      <c r="N236" s="909"/>
      <c r="O236" s="235"/>
      <c r="P236" s="909"/>
      <c r="Q236" s="237"/>
      <c r="R236" s="237"/>
      <c r="S236" s="237"/>
      <c r="T236" s="237"/>
      <c r="U236" s="974"/>
      <c r="V236" s="977"/>
      <c r="W236" s="955"/>
      <c r="X236" s="236"/>
      <c r="Y236" s="236"/>
      <c r="Z236" s="909"/>
      <c r="AA236" s="909"/>
      <c r="AB236" s="909"/>
      <c r="AC236" s="909"/>
      <c r="AD236" s="971"/>
      <c r="AE236" s="238"/>
      <c r="AF236" s="236"/>
      <c r="AG236" s="236"/>
      <c r="AH236" s="236"/>
      <c r="AI236" s="236"/>
      <c r="AJ236" s="236"/>
      <c r="AK236" s="909"/>
      <c r="AL236" s="971"/>
      <c r="AM236" s="955"/>
      <c r="AN236" s="236"/>
      <c r="AO236" s="236"/>
      <c r="AP236" s="909"/>
      <c r="AQ236" s="958"/>
      <c r="AR236" s="938"/>
      <c r="AS236" s="236"/>
      <c r="AT236" s="236"/>
      <c r="AU236" s="236"/>
      <c r="AV236" s="236"/>
      <c r="AW236" s="236"/>
      <c r="AX236" s="909"/>
      <c r="AY236" s="377"/>
      <c r="AZ236" s="952"/>
      <c r="BA236" s="935"/>
      <c r="BB236" s="935"/>
      <c r="BC236" s="935"/>
      <c r="BD236" s="935"/>
      <c r="BE236" s="980"/>
      <c r="BF236" s="935"/>
      <c r="BG236" s="935"/>
      <c r="BH236" s="935"/>
      <c r="BI236" s="968"/>
      <c r="BJ236" s="930"/>
      <c r="BK236" s="931"/>
    </row>
    <row r="237" spans="2:63" ht="13.8" thickBot="1" x14ac:dyDescent="0.3">
      <c r="B237" s="904"/>
      <c r="C237" s="907"/>
      <c r="D237" s="371"/>
      <c r="E237" s="372"/>
      <c r="F237" s="372"/>
      <c r="G237" s="910"/>
      <c r="H237" s="373"/>
      <c r="I237" s="373"/>
      <c r="J237" s="373"/>
      <c r="K237" s="373"/>
      <c r="L237" s="373"/>
      <c r="M237" s="373"/>
      <c r="N237" s="910"/>
      <c r="O237" s="374"/>
      <c r="P237" s="910"/>
      <c r="Q237" s="375"/>
      <c r="R237" s="375"/>
      <c r="S237" s="375"/>
      <c r="T237" s="375"/>
      <c r="U237" s="975"/>
      <c r="V237" s="978"/>
      <c r="W237" s="956"/>
      <c r="X237" s="372"/>
      <c r="Y237" s="372"/>
      <c r="Z237" s="910"/>
      <c r="AA237" s="910"/>
      <c r="AB237" s="910"/>
      <c r="AC237" s="910"/>
      <c r="AD237" s="972"/>
      <c r="AE237" s="373"/>
      <c r="AF237" s="372"/>
      <c r="AG237" s="372"/>
      <c r="AH237" s="372"/>
      <c r="AI237" s="372"/>
      <c r="AJ237" s="372"/>
      <c r="AK237" s="910"/>
      <c r="AL237" s="972"/>
      <c r="AM237" s="956"/>
      <c r="AN237" s="372"/>
      <c r="AO237" s="372"/>
      <c r="AP237" s="910"/>
      <c r="AQ237" s="959"/>
      <c r="AR237" s="939"/>
      <c r="AS237" s="372"/>
      <c r="AT237" s="372"/>
      <c r="AU237" s="372"/>
      <c r="AV237" s="372"/>
      <c r="AW237" s="372"/>
      <c r="AX237" s="910"/>
      <c r="AY237" s="378"/>
      <c r="AZ237" s="953"/>
      <c r="BA237" s="936"/>
      <c r="BB237" s="936"/>
      <c r="BC237" s="936"/>
      <c r="BD237" s="936"/>
      <c r="BE237" s="981"/>
      <c r="BF237" s="936"/>
      <c r="BG237" s="936"/>
      <c r="BH237" s="936"/>
      <c r="BI237" s="969"/>
      <c r="BJ237" s="932"/>
      <c r="BK237" s="933"/>
    </row>
    <row r="238" spans="2:63" ht="13.8" thickTop="1" x14ac:dyDescent="0.25">
      <c r="B238" s="902" t="str">
        <f>IF(Summary!L29="","",Summary!L29)</f>
        <v/>
      </c>
      <c r="C238" s="905" t="str">
        <f>IF(B238="","",VLOOKUP(B238,Summary!$L$6:$M$106,2,FALSE))</f>
        <v/>
      </c>
      <c r="D238" s="369"/>
      <c r="E238" s="249"/>
      <c r="F238" s="250"/>
      <c r="G238" s="908"/>
      <c r="H238" s="252"/>
      <c r="I238" s="252"/>
      <c r="J238" s="252"/>
      <c r="K238" s="252"/>
      <c r="L238" s="252"/>
      <c r="M238" s="252"/>
      <c r="N238" s="908"/>
      <c r="O238" s="249"/>
      <c r="P238" s="908"/>
      <c r="Q238" s="253"/>
      <c r="R238" s="253"/>
      <c r="S238" s="253"/>
      <c r="T238" s="253"/>
      <c r="U238" s="973"/>
      <c r="V238" s="976"/>
      <c r="W238" s="954"/>
      <c r="X238" s="250"/>
      <c r="Y238" s="250"/>
      <c r="Z238" s="908"/>
      <c r="AA238" s="908"/>
      <c r="AB238" s="908"/>
      <c r="AC238" s="908"/>
      <c r="AD238" s="970"/>
      <c r="AE238" s="252"/>
      <c r="AF238" s="250"/>
      <c r="AG238" s="250"/>
      <c r="AH238" s="250"/>
      <c r="AI238" s="250"/>
      <c r="AJ238" s="250"/>
      <c r="AK238" s="908"/>
      <c r="AL238" s="970"/>
      <c r="AM238" s="954"/>
      <c r="AN238" s="250"/>
      <c r="AO238" s="250"/>
      <c r="AP238" s="908"/>
      <c r="AQ238" s="957"/>
      <c r="AR238" s="937"/>
      <c r="AS238" s="250"/>
      <c r="AT238" s="250"/>
      <c r="AU238" s="250"/>
      <c r="AV238" s="250"/>
      <c r="AW238" s="250"/>
      <c r="AX238" s="908"/>
      <c r="AY238" s="376"/>
      <c r="AZ238" s="951">
        <f>IF(B238="",0,SUMIF(Labor!$F$13:$F$351, Activity_Location_Listing!C238, Labor!$BX$13:$BX$351))</f>
        <v>0</v>
      </c>
      <c r="BA238" s="934">
        <f>IF(B238="",0,SUMIF(Equipment!$G$11:$G$150, Activity_Location_Listing!C238, Equipment!$BK$11:$BK$150))</f>
        <v>0</v>
      </c>
      <c r="BB238" s="934">
        <f>IF(B238="",0,SUMIF(Material!$J$10:$J$59, Activity_Location_Listing!C238, Material!$P$10:$P$59))</f>
        <v>0</v>
      </c>
      <c r="BC238" s="934">
        <f>IF(B238="",0,SUMIF(Contract!$N$10:$N$85, Activity_Location_Listing!C238, Contract!$O$10:$O$85))</f>
        <v>0</v>
      </c>
      <c r="BD238" s="934">
        <f>IF(B238="",0,SUMIF(Rented_Equipment!$N$10:$N$45, Activity_Location_Listing!C238, Rented_Equipment!$Q$10:$Q$45))</f>
        <v>0</v>
      </c>
      <c r="BE238" s="979">
        <f>IF(B238="",0,SUMIF(Purchased_Equipment!$Q$11:$Q$46,Activity_Location_Listing!C238,Purchased_Equipment!$R$11:$R$46))</f>
        <v>0</v>
      </c>
      <c r="BF238" s="934">
        <f>IF(B238="",0,SUMIF(Soft_Costs!$P$11:$P$46,Activity_Location_Listing!C238,Soft_Costs!$Q$11:$Q$46))</f>
        <v>0</v>
      </c>
      <c r="BG238" s="934">
        <f>IF(B238="",0,SUMIF(Mutual_Aid!$F$10:$F$19, Activity_Location_Listing!C238, Mutual_Aid!$J$10:$J$19)+SUMIF(Mutual_Aid!$F$23:$F$32, Activity_Location_Listing!C238, Mutual_Aid!$J$23:$J$32)+SUMIF(Mutual_Aid!$F$36:$F$55, Activity_Location_Listing!C238, Mutual_Aid!$J$36:$J$55))</f>
        <v>0</v>
      </c>
      <c r="BH238" s="934">
        <f>IF(B238="",0,SUMIF(Insurance_Reductions!$P$10:$P$45,Activity_Location_Listing!C238,Insurance_Reductions!$Q$10:$Q$45))</f>
        <v>0</v>
      </c>
      <c r="BI238" s="967">
        <f>IF(B238="",0,AQ238)</f>
        <v>0</v>
      </c>
      <c r="BJ238" s="928">
        <f t="shared" ref="BJ238" si="22">SUM(AZ238:BG247)-BH238-BI238</f>
        <v>0</v>
      </c>
      <c r="BK238" s="929"/>
    </row>
    <row r="239" spans="2:63" x14ac:dyDescent="0.25">
      <c r="B239" s="903"/>
      <c r="C239" s="906"/>
      <c r="D239" s="370"/>
      <c r="E239" s="236"/>
      <c r="F239" s="236"/>
      <c r="G239" s="909"/>
      <c r="H239" s="238"/>
      <c r="I239" s="238"/>
      <c r="J239" s="238"/>
      <c r="K239" s="238"/>
      <c r="L239" s="238"/>
      <c r="M239" s="238"/>
      <c r="N239" s="909"/>
      <c r="O239" s="235"/>
      <c r="P239" s="909"/>
      <c r="Q239" s="237"/>
      <c r="R239" s="237"/>
      <c r="S239" s="237"/>
      <c r="T239" s="237"/>
      <c r="U239" s="974"/>
      <c r="V239" s="977"/>
      <c r="W239" s="955"/>
      <c r="X239" s="236"/>
      <c r="Y239" s="236"/>
      <c r="Z239" s="909"/>
      <c r="AA239" s="909"/>
      <c r="AB239" s="909"/>
      <c r="AC239" s="909"/>
      <c r="AD239" s="971"/>
      <c r="AE239" s="238"/>
      <c r="AF239" s="236"/>
      <c r="AG239" s="236"/>
      <c r="AH239" s="236"/>
      <c r="AI239" s="236"/>
      <c r="AJ239" s="236"/>
      <c r="AK239" s="909"/>
      <c r="AL239" s="971"/>
      <c r="AM239" s="955"/>
      <c r="AN239" s="236"/>
      <c r="AO239" s="236"/>
      <c r="AP239" s="909"/>
      <c r="AQ239" s="958"/>
      <c r="AR239" s="938"/>
      <c r="AS239" s="236"/>
      <c r="AT239" s="236"/>
      <c r="AU239" s="236"/>
      <c r="AV239" s="236"/>
      <c r="AW239" s="236"/>
      <c r="AX239" s="909"/>
      <c r="AY239" s="377"/>
      <c r="AZ239" s="952"/>
      <c r="BA239" s="935"/>
      <c r="BB239" s="935"/>
      <c r="BC239" s="935"/>
      <c r="BD239" s="935"/>
      <c r="BE239" s="980"/>
      <c r="BF239" s="935"/>
      <c r="BG239" s="935"/>
      <c r="BH239" s="935"/>
      <c r="BI239" s="968"/>
      <c r="BJ239" s="930"/>
      <c r="BK239" s="931"/>
    </row>
    <row r="240" spans="2:63" x14ac:dyDescent="0.25">
      <c r="B240" s="903"/>
      <c r="C240" s="906"/>
      <c r="D240" s="370"/>
      <c r="E240" s="236"/>
      <c r="F240" s="236"/>
      <c r="G240" s="909"/>
      <c r="H240" s="238"/>
      <c r="I240" s="238"/>
      <c r="J240" s="238"/>
      <c r="K240" s="238"/>
      <c r="L240" s="238"/>
      <c r="M240" s="238"/>
      <c r="N240" s="909"/>
      <c r="O240" s="235"/>
      <c r="P240" s="909"/>
      <c r="Q240" s="237"/>
      <c r="R240" s="237"/>
      <c r="S240" s="237"/>
      <c r="T240" s="237"/>
      <c r="U240" s="974"/>
      <c r="V240" s="977"/>
      <c r="W240" s="955"/>
      <c r="X240" s="236"/>
      <c r="Y240" s="236"/>
      <c r="Z240" s="909"/>
      <c r="AA240" s="909"/>
      <c r="AB240" s="909"/>
      <c r="AC240" s="909"/>
      <c r="AD240" s="971"/>
      <c r="AE240" s="238"/>
      <c r="AF240" s="236"/>
      <c r="AG240" s="236"/>
      <c r="AH240" s="236"/>
      <c r="AI240" s="236"/>
      <c r="AJ240" s="236"/>
      <c r="AK240" s="909"/>
      <c r="AL240" s="971"/>
      <c r="AM240" s="955"/>
      <c r="AN240" s="236"/>
      <c r="AO240" s="236"/>
      <c r="AP240" s="909"/>
      <c r="AQ240" s="958"/>
      <c r="AR240" s="938"/>
      <c r="AS240" s="236"/>
      <c r="AT240" s="236"/>
      <c r="AU240" s="236"/>
      <c r="AV240" s="236"/>
      <c r="AW240" s="236"/>
      <c r="AX240" s="909"/>
      <c r="AY240" s="377"/>
      <c r="AZ240" s="952"/>
      <c r="BA240" s="935"/>
      <c r="BB240" s="935"/>
      <c r="BC240" s="935"/>
      <c r="BD240" s="935"/>
      <c r="BE240" s="980"/>
      <c r="BF240" s="935"/>
      <c r="BG240" s="935"/>
      <c r="BH240" s="935"/>
      <c r="BI240" s="968"/>
      <c r="BJ240" s="930"/>
      <c r="BK240" s="931"/>
    </row>
    <row r="241" spans="2:63" x14ac:dyDescent="0.25">
      <c r="B241" s="903"/>
      <c r="C241" s="906"/>
      <c r="D241" s="370"/>
      <c r="E241" s="236"/>
      <c r="F241" s="236"/>
      <c r="G241" s="909"/>
      <c r="H241" s="238"/>
      <c r="I241" s="238"/>
      <c r="J241" s="238"/>
      <c r="K241" s="238"/>
      <c r="L241" s="238"/>
      <c r="M241" s="238"/>
      <c r="N241" s="909"/>
      <c r="O241" s="235"/>
      <c r="P241" s="909"/>
      <c r="Q241" s="237"/>
      <c r="R241" s="237"/>
      <c r="S241" s="237"/>
      <c r="T241" s="237"/>
      <c r="U241" s="974"/>
      <c r="V241" s="977"/>
      <c r="W241" s="955"/>
      <c r="X241" s="236"/>
      <c r="Y241" s="236"/>
      <c r="Z241" s="909"/>
      <c r="AA241" s="909"/>
      <c r="AB241" s="909"/>
      <c r="AC241" s="909"/>
      <c r="AD241" s="971"/>
      <c r="AE241" s="238"/>
      <c r="AF241" s="236"/>
      <c r="AG241" s="236"/>
      <c r="AH241" s="236"/>
      <c r="AI241" s="236"/>
      <c r="AJ241" s="236"/>
      <c r="AK241" s="909"/>
      <c r="AL241" s="971"/>
      <c r="AM241" s="955"/>
      <c r="AN241" s="236"/>
      <c r="AO241" s="236"/>
      <c r="AP241" s="909"/>
      <c r="AQ241" s="958"/>
      <c r="AR241" s="938"/>
      <c r="AS241" s="236"/>
      <c r="AT241" s="236"/>
      <c r="AU241" s="236"/>
      <c r="AV241" s="236"/>
      <c r="AW241" s="236"/>
      <c r="AX241" s="909"/>
      <c r="AY241" s="377"/>
      <c r="AZ241" s="952"/>
      <c r="BA241" s="935"/>
      <c r="BB241" s="935"/>
      <c r="BC241" s="935"/>
      <c r="BD241" s="935"/>
      <c r="BE241" s="980"/>
      <c r="BF241" s="935"/>
      <c r="BG241" s="935"/>
      <c r="BH241" s="935"/>
      <c r="BI241" s="968"/>
      <c r="BJ241" s="930"/>
      <c r="BK241" s="931"/>
    </row>
    <row r="242" spans="2:63" x14ac:dyDescent="0.25">
      <c r="B242" s="903"/>
      <c r="C242" s="906"/>
      <c r="D242" s="370"/>
      <c r="E242" s="236"/>
      <c r="F242" s="236"/>
      <c r="G242" s="909"/>
      <c r="H242" s="238"/>
      <c r="I242" s="238"/>
      <c r="J242" s="238"/>
      <c r="K242" s="238"/>
      <c r="L242" s="238"/>
      <c r="M242" s="238"/>
      <c r="N242" s="909"/>
      <c r="O242" s="235"/>
      <c r="P242" s="909"/>
      <c r="Q242" s="237"/>
      <c r="R242" s="237"/>
      <c r="S242" s="237"/>
      <c r="T242" s="237"/>
      <c r="U242" s="974"/>
      <c r="V242" s="977"/>
      <c r="W242" s="955"/>
      <c r="X242" s="236"/>
      <c r="Y242" s="236"/>
      <c r="Z242" s="909"/>
      <c r="AA242" s="909"/>
      <c r="AB242" s="909"/>
      <c r="AC242" s="909"/>
      <c r="AD242" s="971"/>
      <c r="AE242" s="238"/>
      <c r="AF242" s="236"/>
      <c r="AG242" s="236"/>
      <c r="AH242" s="236"/>
      <c r="AI242" s="236"/>
      <c r="AJ242" s="236"/>
      <c r="AK242" s="909"/>
      <c r="AL242" s="971"/>
      <c r="AM242" s="955"/>
      <c r="AN242" s="236"/>
      <c r="AO242" s="236"/>
      <c r="AP242" s="909"/>
      <c r="AQ242" s="958"/>
      <c r="AR242" s="938"/>
      <c r="AS242" s="236"/>
      <c r="AT242" s="236"/>
      <c r="AU242" s="236"/>
      <c r="AV242" s="236"/>
      <c r="AW242" s="236"/>
      <c r="AX242" s="909"/>
      <c r="AY242" s="377"/>
      <c r="AZ242" s="952"/>
      <c r="BA242" s="935"/>
      <c r="BB242" s="935"/>
      <c r="BC242" s="935"/>
      <c r="BD242" s="935"/>
      <c r="BE242" s="980"/>
      <c r="BF242" s="935"/>
      <c r="BG242" s="935"/>
      <c r="BH242" s="935"/>
      <c r="BI242" s="968"/>
      <c r="BJ242" s="930"/>
      <c r="BK242" s="931"/>
    </row>
    <row r="243" spans="2:63" x14ac:dyDescent="0.25">
      <c r="B243" s="903"/>
      <c r="C243" s="906"/>
      <c r="D243" s="370"/>
      <c r="E243" s="236"/>
      <c r="F243" s="236"/>
      <c r="G243" s="909"/>
      <c r="H243" s="238"/>
      <c r="I243" s="238"/>
      <c r="J243" s="238"/>
      <c r="K243" s="238"/>
      <c r="L243" s="238"/>
      <c r="M243" s="238"/>
      <c r="N243" s="909"/>
      <c r="O243" s="235"/>
      <c r="P243" s="909"/>
      <c r="Q243" s="237"/>
      <c r="R243" s="237"/>
      <c r="S243" s="237"/>
      <c r="T243" s="237"/>
      <c r="U243" s="974"/>
      <c r="V243" s="977"/>
      <c r="W243" s="955"/>
      <c r="X243" s="236"/>
      <c r="Y243" s="236"/>
      <c r="Z243" s="909"/>
      <c r="AA243" s="909"/>
      <c r="AB243" s="909"/>
      <c r="AC243" s="909"/>
      <c r="AD243" s="971"/>
      <c r="AE243" s="238"/>
      <c r="AF243" s="236"/>
      <c r="AG243" s="236"/>
      <c r="AH243" s="236"/>
      <c r="AI243" s="236"/>
      <c r="AJ243" s="236"/>
      <c r="AK243" s="909"/>
      <c r="AL243" s="971"/>
      <c r="AM243" s="955"/>
      <c r="AN243" s="236"/>
      <c r="AO243" s="236"/>
      <c r="AP243" s="909"/>
      <c r="AQ243" s="958"/>
      <c r="AR243" s="938"/>
      <c r="AS243" s="236"/>
      <c r="AT243" s="236"/>
      <c r="AU243" s="236"/>
      <c r="AV243" s="236"/>
      <c r="AW243" s="236"/>
      <c r="AX243" s="909"/>
      <c r="AY243" s="377"/>
      <c r="AZ243" s="952"/>
      <c r="BA243" s="935"/>
      <c r="BB243" s="935"/>
      <c r="BC243" s="935"/>
      <c r="BD243" s="935"/>
      <c r="BE243" s="980"/>
      <c r="BF243" s="935"/>
      <c r="BG243" s="935"/>
      <c r="BH243" s="935"/>
      <c r="BI243" s="968"/>
      <c r="BJ243" s="930"/>
      <c r="BK243" s="931"/>
    </row>
    <row r="244" spans="2:63" x14ac:dyDescent="0.25">
      <c r="B244" s="903"/>
      <c r="C244" s="906"/>
      <c r="D244" s="370"/>
      <c r="E244" s="236"/>
      <c r="F244" s="236"/>
      <c r="G244" s="909"/>
      <c r="H244" s="238"/>
      <c r="I244" s="238"/>
      <c r="J244" s="238"/>
      <c r="K244" s="238"/>
      <c r="L244" s="238"/>
      <c r="M244" s="238"/>
      <c r="N244" s="909"/>
      <c r="O244" s="235"/>
      <c r="P244" s="909"/>
      <c r="Q244" s="237"/>
      <c r="R244" s="237"/>
      <c r="S244" s="237"/>
      <c r="T244" s="237"/>
      <c r="U244" s="974"/>
      <c r="V244" s="977"/>
      <c r="W244" s="955"/>
      <c r="X244" s="236"/>
      <c r="Y244" s="236"/>
      <c r="Z244" s="909"/>
      <c r="AA244" s="909"/>
      <c r="AB244" s="909"/>
      <c r="AC244" s="909"/>
      <c r="AD244" s="971"/>
      <c r="AE244" s="238"/>
      <c r="AF244" s="236"/>
      <c r="AG244" s="236"/>
      <c r="AH244" s="236"/>
      <c r="AI244" s="236"/>
      <c r="AJ244" s="236"/>
      <c r="AK244" s="909"/>
      <c r="AL244" s="971"/>
      <c r="AM244" s="955"/>
      <c r="AN244" s="236"/>
      <c r="AO244" s="236"/>
      <c r="AP244" s="909"/>
      <c r="AQ244" s="958"/>
      <c r="AR244" s="938"/>
      <c r="AS244" s="236"/>
      <c r="AT244" s="236"/>
      <c r="AU244" s="236"/>
      <c r="AV244" s="236"/>
      <c r="AW244" s="236"/>
      <c r="AX244" s="909"/>
      <c r="AY244" s="377"/>
      <c r="AZ244" s="952"/>
      <c r="BA244" s="935"/>
      <c r="BB244" s="935"/>
      <c r="BC244" s="935"/>
      <c r="BD244" s="935"/>
      <c r="BE244" s="980"/>
      <c r="BF244" s="935"/>
      <c r="BG244" s="935"/>
      <c r="BH244" s="935"/>
      <c r="BI244" s="968"/>
      <c r="BJ244" s="930"/>
      <c r="BK244" s="931"/>
    </row>
    <row r="245" spans="2:63" x14ac:dyDescent="0.25">
      <c r="B245" s="903"/>
      <c r="C245" s="906"/>
      <c r="D245" s="370"/>
      <c r="E245" s="236"/>
      <c r="F245" s="236"/>
      <c r="G245" s="909"/>
      <c r="H245" s="238"/>
      <c r="I245" s="238"/>
      <c r="J245" s="238"/>
      <c r="K245" s="238"/>
      <c r="L245" s="238"/>
      <c r="M245" s="238"/>
      <c r="N245" s="909"/>
      <c r="O245" s="235"/>
      <c r="P245" s="909"/>
      <c r="Q245" s="237"/>
      <c r="R245" s="237"/>
      <c r="S245" s="237"/>
      <c r="T245" s="237"/>
      <c r="U245" s="974"/>
      <c r="V245" s="977"/>
      <c r="W245" s="955"/>
      <c r="X245" s="236"/>
      <c r="Y245" s="236"/>
      <c r="Z245" s="909"/>
      <c r="AA245" s="909"/>
      <c r="AB245" s="909"/>
      <c r="AC245" s="909"/>
      <c r="AD245" s="971"/>
      <c r="AE245" s="238"/>
      <c r="AF245" s="236"/>
      <c r="AG245" s="236"/>
      <c r="AH245" s="236"/>
      <c r="AI245" s="236"/>
      <c r="AJ245" s="236"/>
      <c r="AK245" s="909"/>
      <c r="AL245" s="971"/>
      <c r="AM245" s="955"/>
      <c r="AN245" s="236"/>
      <c r="AO245" s="236"/>
      <c r="AP245" s="909"/>
      <c r="AQ245" s="958"/>
      <c r="AR245" s="938"/>
      <c r="AS245" s="236"/>
      <c r="AT245" s="236"/>
      <c r="AU245" s="236"/>
      <c r="AV245" s="236"/>
      <c r="AW245" s="236"/>
      <c r="AX245" s="909"/>
      <c r="AY245" s="377"/>
      <c r="AZ245" s="952"/>
      <c r="BA245" s="935"/>
      <c r="BB245" s="935"/>
      <c r="BC245" s="935"/>
      <c r="BD245" s="935"/>
      <c r="BE245" s="980"/>
      <c r="BF245" s="935"/>
      <c r="BG245" s="935"/>
      <c r="BH245" s="935"/>
      <c r="BI245" s="968"/>
      <c r="BJ245" s="930"/>
      <c r="BK245" s="931"/>
    </row>
    <row r="246" spans="2:63" x14ac:dyDescent="0.25">
      <c r="B246" s="903"/>
      <c r="C246" s="906"/>
      <c r="D246" s="370"/>
      <c r="E246" s="236"/>
      <c r="F246" s="236"/>
      <c r="G246" s="909"/>
      <c r="H246" s="238"/>
      <c r="I246" s="238"/>
      <c r="J246" s="238"/>
      <c r="K246" s="238"/>
      <c r="L246" s="238"/>
      <c r="M246" s="238"/>
      <c r="N246" s="909"/>
      <c r="O246" s="235"/>
      <c r="P246" s="909"/>
      <c r="Q246" s="237"/>
      <c r="R246" s="237"/>
      <c r="S246" s="237"/>
      <c r="T246" s="237"/>
      <c r="U246" s="974"/>
      <c r="V246" s="977"/>
      <c r="W246" s="955"/>
      <c r="X246" s="236"/>
      <c r="Y246" s="236"/>
      <c r="Z246" s="909"/>
      <c r="AA246" s="909"/>
      <c r="AB246" s="909"/>
      <c r="AC246" s="909"/>
      <c r="AD246" s="971"/>
      <c r="AE246" s="238"/>
      <c r="AF246" s="236"/>
      <c r="AG246" s="236"/>
      <c r="AH246" s="236"/>
      <c r="AI246" s="236"/>
      <c r="AJ246" s="236"/>
      <c r="AK246" s="909"/>
      <c r="AL246" s="971"/>
      <c r="AM246" s="955"/>
      <c r="AN246" s="236"/>
      <c r="AO246" s="236"/>
      <c r="AP246" s="909"/>
      <c r="AQ246" s="958"/>
      <c r="AR246" s="938"/>
      <c r="AS246" s="236"/>
      <c r="AT246" s="236"/>
      <c r="AU246" s="236"/>
      <c r="AV246" s="236"/>
      <c r="AW246" s="236"/>
      <c r="AX246" s="909"/>
      <c r="AY246" s="377"/>
      <c r="AZ246" s="952"/>
      <c r="BA246" s="935"/>
      <c r="BB246" s="935"/>
      <c r="BC246" s="935"/>
      <c r="BD246" s="935"/>
      <c r="BE246" s="980"/>
      <c r="BF246" s="935"/>
      <c r="BG246" s="935"/>
      <c r="BH246" s="935"/>
      <c r="BI246" s="968"/>
      <c r="BJ246" s="930"/>
      <c r="BK246" s="931"/>
    </row>
    <row r="247" spans="2:63" ht="13.8" thickBot="1" x14ac:dyDescent="0.3">
      <c r="B247" s="904"/>
      <c r="C247" s="907"/>
      <c r="D247" s="371"/>
      <c r="E247" s="372"/>
      <c r="F247" s="372"/>
      <c r="G247" s="910"/>
      <c r="H247" s="373"/>
      <c r="I247" s="373"/>
      <c r="J247" s="373"/>
      <c r="K247" s="373"/>
      <c r="L247" s="373"/>
      <c r="M247" s="373"/>
      <c r="N247" s="910"/>
      <c r="O247" s="374"/>
      <c r="P247" s="910"/>
      <c r="Q247" s="375"/>
      <c r="R247" s="375"/>
      <c r="S247" s="375"/>
      <c r="T247" s="375"/>
      <c r="U247" s="975"/>
      <c r="V247" s="978"/>
      <c r="W247" s="956"/>
      <c r="X247" s="372"/>
      <c r="Y247" s="372"/>
      <c r="Z247" s="910"/>
      <c r="AA247" s="910"/>
      <c r="AB247" s="910"/>
      <c r="AC247" s="910"/>
      <c r="AD247" s="972"/>
      <c r="AE247" s="373"/>
      <c r="AF247" s="372"/>
      <c r="AG247" s="372"/>
      <c r="AH247" s="372"/>
      <c r="AI247" s="372"/>
      <c r="AJ247" s="372"/>
      <c r="AK247" s="910"/>
      <c r="AL247" s="972"/>
      <c r="AM247" s="956"/>
      <c r="AN247" s="372"/>
      <c r="AO247" s="372"/>
      <c r="AP247" s="910"/>
      <c r="AQ247" s="959"/>
      <c r="AR247" s="939"/>
      <c r="AS247" s="372"/>
      <c r="AT247" s="372"/>
      <c r="AU247" s="372"/>
      <c r="AV247" s="372"/>
      <c r="AW247" s="372"/>
      <c r="AX247" s="910"/>
      <c r="AY247" s="378"/>
      <c r="AZ247" s="953"/>
      <c r="BA247" s="936"/>
      <c r="BB247" s="936"/>
      <c r="BC247" s="936"/>
      <c r="BD247" s="936"/>
      <c r="BE247" s="981"/>
      <c r="BF247" s="936"/>
      <c r="BG247" s="936"/>
      <c r="BH247" s="936"/>
      <c r="BI247" s="969"/>
      <c r="BJ247" s="932"/>
      <c r="BK247" s="933"/>
    </row>
    <row r="248" spans="2:63" ht="13.8" thickTop="1" x14ac:dyDescent="0.25">
      <c r="B248" s="902" t="str">
        <f>IF(Summary!L30="","",Summary!L30)</f>
        <v/>
      </c>
      <c r="C248" s="905" t="str">
        <f>IF(B248="","",VLOOKUP(B248,Summary!$L$6:$M$106,2,FALSE))</f>
        <v/>
      </c>
      <c r="D248" s="369"/>
      <c r="E248" s="249"/>
      <c r="F248" s="250"/>
      <c r="G248" s="908"/>
      <c r="H248" s="252"/>
      <c r="I248" s="252"/>
      <c r="J248" s="252"/>
      <c r="K248" s="252"/>
      <c r="L248" s="252"/>
      <c r="M248" s="252"/>
      <c r="N248" s="908"/>
      <c r="O248" s="249"/>
      <c r="P248" s="908"/>
      <c r="Q248" s="253"/>
      <c r="R248" s="253"/>
      <c r="S248" s="253"/>
      <c r="T248" s="253"/>
      <c r="U248" s="973"/>
      <c r="V248" s="976"/>
      <c r="W248" s="954"/>
      <c r="X248" s="250"/>
      <c r="Y248" s="250"/>
      <c r="Z248" s="908"/>
      <c r="AA248" s="908"/>
      <c r="AB248" s="908"/>
      <c r="AC248" s="908"/>
      <c r="AD248" s="970"/>
      <c r="AE248" s="252"/>
      <c r="AF248" s="250"/>
      <c r="AG248" s="250"/>
      <c r="AH248" s="250"/>
      <c r="AI248" s="250"/>
      <c r="AJ248" s="250"/>
      <c r="AK248" s="908"/>
      <c r="AL248" s="970"/>
      <c r="AM248" s="954"/>
      <c r="AN248" s="250"/>
      <c r="AO248" s="250"/>
      <c r="AP248" s="908"/>
      <c r="AQ248" s="957"/>
      <c r="AR248" s="937"/>
      <c r="AS248" s="250"/>
      <c r="AT248" s="250"/>
      <c r="AU248" s="250"/>
      <c r="AV248" s="250"/>
      <c r="AW248" s="250"/>
      <c r="AX248" s="908"/>
      <c r="AY248" s="376"/>
      <c r="AZ248" s="951">
        <f>IF(B248="",0,SUMIF(Labor!$F$13:$F$351, Activity_Location_Listing!C248, Labor!$BX$13:$BX$351))</f>
        <v>0</v>
      </c>
      <c r="BA248" s="934">
        <f>IF(B248="",0,SUMIF(Equipment!$G$11:$G$150, Activity_Location_Listing!C248, Equipment!$BK$11:$BK$150))</f>
        <v>0</v>
      </c>
      <c r="BB248" s="934">
        <f>IF(B248="",0,SUMIF(Material!$J$10:$J$59, Activity_Location_Listing!C248, Material!$P$10:$P$59))</f>
        <v>0</v>
      </c>
      <c r="BC248" s="934">
        <f>IF(B248="",0,SUMIF(Contract!$N$10:$N$85, Activity_Location_Listing!C248, Contract!$O$10:$O$85))</f>
        <v>0</v>
      </c>
      <c r="BD248" s="934">
        <f>IF(B248="",0,SUMIF(Rented_Equipment!$N$10:$N$45, Activity_Location_Listing!C248, Rented_Equipment!$Q$10:$Q$45))</f>
        <v>0</v>
      </c>
      <c r="BE248" s="979">
        <f>IF(B248="",0,SUMIF(Purchased_Equipment!$Q$11:$Q$46,Activity_Location_Listing!C248,Purchased_Equipment!$R$11:$R$46))</f>
        <v>0</v>
      </c>
      <c r="BF248" s="934">
        <f>IF(B248="",0,SUMIF(Soft_Costs!$P$11:$P$46,Activity_Location_Listing!C248,Soft_Costs!$Q$11:$Q$46))</f>
        <v>0</v>
      </c>
      <c r="BG248" s="934">
        <f>IF(B248="",0,SUMIF(Mutual_Aid!$F$10:$F$19, Activity_Location_Listing!C248, Mutual_Aid!$J$10:$J$19)+SUMIF(Mutual_Aid!$F$23:$F$32, Activity_Location_Listing!C248, Mutual_Aid!$J$23:$J$32)+SUMIF(Mutual_Aid!$F$36:$F$55, Activity_Location_Listing!C248, Mutual_Aid!$J$36:$J$55))</f>
        <v>0</v>
      </c>
      <c r="BH248" s="934">
        <f>IF(B248="",0,SUMIF(Insurance_Reductions!$P$10:$P$45,Activity_Location_Listing!C248,Insurance_Reductions!$Q$10:$Q$45))</f>
        <v>0</v>
      </c>
      <c r="BI248" s="967">
        <f>IF(B248="",0,AQ248)</f>
        <v>0</v>
      </c>
      <c r="BJ248" s="928">
        <f t="shared" ref="BJ248" si="23">SUM(AZ248:BG257)-BH248-BI248</f>
        <v>0</v>
      </c>
      <c r="BK248" s="929"/>
    </row>
    <row r="249" spans="2:63" x14ac:dyDescent="0.25">
      <c r="B249" s="903"/>
      <c r="C249" s="906"/>
      <c r="D249" s="370"/>
      <c r="E249" s="236"/>
      <c r="F249" s="236"/>
      <c r="G249" s="909"/>
      <c r="H249" s="238"/>
      <c r="I249" s="238"/>
      <c r="J249" s="238"/>
      <c r="K249" s="238"/>
      <c r="L249" s="238"/>
      <c r="M249" s="238"/>
      <c r="N249" s="909"/>
      <c r="O249" s="235"/>
      <c r="P249" s="909"/>
      <c r="Q249" s="237"/>
      <c r="R249" s="237"/>
      <c r="S249" s="237"/>
      <c r="T249" s="237"/>
      <c r="U249" s="974"/>
      <c r="V249" s="977"/>
      <c r="W249" s="955"/>
      <c r="X249" s="236"/>
      <c r="Y249" s="236"/>
      <c r="Z249" s="909"/>
      <c r="AA249" s="909"/>
      <c r="AB249" s="909"/>
      <c r="AC249" s="909"/>
      <c r="AD249" s="971"/>
      <c r="AE249" s="238"/>
      <c r="AF249" s="236"/>
      <c r="AG249" s="236"/>
      <c r="AH249" s="236"/>
      <c r="AI249" s="236"/>
      <c r="AJ249" s="236"/>
      <c r="AK249" s="909"/>
      <c r="AL249" s="971"/>
      <c r="AM249" s="955"/>
      <c r="AN249" s="236"/>
      <c r="AO249" s="236"/>
      <c r="AP249" s="909"/>
      <c r="AQ249" s="958"/>
      <c r="AR249" s="938"/>
      <c r="AS249" s="236"/>
      <c r="AT249" s="236"/>
      <c r="AU249" s="236"/>
      <c r="AV249" s="236"/>
      <c r="AW249" s="236"/>
      <c r="AX249" s="909"/>
      <c r="AY249" s="377"/>
      <c r="AZ249" s="952"/>
      <c r="BA249" s="935"/>
      <c r="BB249" s="935"/>
      <c r="BC249" s="935"/>
      <c r="BD249" s="935"/>
      <c r="BE249" s="980"/>
      <c r="BF249" s="935"/>
      <c r="BG249" s="935"/>
      <c r="BH249" s="935"/>
      <c r="BI249" s="968"/>
      <c r="BJ249" s="930"/>
      <c r="BK249" s="931"/>
    </row>
    <row r="250" spans="2:63" x14ac:dyDescent="0.25">
      <c r="B250" s="903"/>
      <c r="C250" s="906"/>
      <c r="D250" s="370"/>
      <c r="E250" s="236"/>
      <c r="F250" s="236"/>
      <c r="G250" s="909"/>
      <c r="H250" s="238"/>
      <c r="I250" s="238"/>
      <c r="J250" s="238"/>
      <c r="K250" s="238"/>
      <c r="L250" s="238"/>
      <c r="M250" s="238"/>
      <c r="N250" s="909"/>
      <c r="O250" s="235"/>
      <c r="P250" s="909"/>
      <c r="Q250" s="237"/>
      <c r="R250" s="237"/>
      <c r="S250" s="237"/>
      <c r="T250" s="237"/>
      <c r="U250" s="974"/>
      <c r="V250" s="977"/>
      <c r="W250" s="955"/>
      <c r="X250" s="236"/>
      <c r="Y250" s="236"/>
      <c r="Z250" s="909"/>
      <c r="AA250" s="909"/>
      <c r="AB250" s="909"/>
      <c r="AC250" s="909"/>
      <c r="AD250" s="971"/>
      <c r="AE250" s="238"/>
      <c r="AF250" s="236"/>
      <c r="AG250" s="236"/>
      <c r="AH250" s="236"/>
      <c r="AI250" s="236"/>
      <c r="AJ250" s="236"/>
      <c r="AK250" s="909"/>
      <c r="AL250" s="971"/>
      <c r="AM250" s="955"/>
      <c r="AN250" s="236"/>
      <c r="AO250" s="236"/>
      <c r="AP250" s="909"/>
      <c r="AQ250" s="958"/>
      <c r="AR250" s="938"/>
      <c r="AS250" s="236"/>
      <c r="AT250" s="236"/>
      <c r="AU250" s="236"/>
      <c r="AV250" s="236"/>
      <c r="AW250" s="236"/>
      <c r="AX250" s="909"/>
      <c r="AY250" s="377"/>
      <c r="AZ250" s="952"/>
      <c r="BA250" s="935"/>
      <c r="BB250" s="935"/>
      <c r="BC250" s="935"/>
      <c r="BD250" s="935"/>
      <c r="BE250" s="980"/>
      <c r="BF250" s="935"/>
      <c r="BG250" s="935"/>
      <c r="BH250" s="935"/>
      <c r="BI250" s="968"/>
      <c r="BJ250" s="930"/>
      <c r="BK250" s="931"/>
    </row>
    <row r="251" spans="2:63" x14ac:dyDescent="0.25">
      <c r="B251" s="903"/>
      <c r="C251" s="906"/>
      <c r="D251" s="370"/>
      <c r="E251" s="236"/>
      <c r="F251" s="236"/>
      <c r="G251" s="909"/>
      <c r="H251" s="238"/>
      <c r="I251" s="238"/>
      <c r="J251" s="238"/>
      <c r="K251" s="238"/>
      <c r="L251" s="238"/>
      <c r="M251" s="238"/>
      <c r="N251" s="909"/>
      <c r="O251" s="235"/>
      <c r="P251" s="909"/>
      <c r="Q251" s="237"/>
      <c r="R251" s="237"/>
      <c r="S251" s="237"/>
      <c r="T251" s="237"/>
      <c r="U251" s="974"/>
      <c r="V251" s="977"/>
      <c r="W251" s="955"/>
      <c r="X251" s="236"/>
      <c r="Y251" s="236"/>
      <c r="Z251" s="909"/>
      <c r="AA251" s="909"/>
      <c r="AB251" s="909"/>
      <c r="AC251" s="909"/>
      <c r="AD251" s="971"/>
      <c r="AE251" s="238"/>
      <c r="AF251" s="236"/>
      <c r="AG251" s="236"/>
      <c r="AH251" s="236"/>
      <c r="AI251" s="236"/>
      <c r="AJ251" s="236"/>
      <c r="AK251" s="909"/>
      <c r="AL251" s="971"/>
      <c r="AM251" s="955"/>
      <c r="AN251" s="236"/>
      <c r="AO251" s="236"/>
      <c r="AP251" s="909"/>
      <c r="AQ251" s="958"/>
      <c r="AR251" s="938"/>
      <c r="AS251" s="236"/>
      <c r="AT251" s="236"/>
      <c r="AU251" s="236"/>
      <c r="AV251" s="236"/>
      <c r="AW251" s="236"/>
      <c r="AX251" s="909"/>
      <c r="AY251" s="377"/>
      <c r="AZ251" s="952"/>
      <c r="BA251" s="935"/>
      <c r="BB251" s="935"/>
      <c r="BC251" s="935"/>
      <c r="BD251" s="935"/>
      <c r="BE251" s="980"/>
      <c r="BF251" s="935"/>
      <c r="BG251" s="935"/>
      <c r="BH251" s="935"/>
      <c r="BI251" s="968"/>
      <c r="BJ251" s="930"/>
      <c r="BK251" s="931"/>
    </row>
    <row r="252" spans="2:63" x14ac:dyDescent="0.25">
      <c r="B252" s="903"/>
      <c r="C252" s="906"/>
      <c r="D252" s="370"/>
      <c r="E252" s="236"/>
      <c r="F252" s="236"/>
      <c r="G252" s="909"/>
      <c r="H252" s="238"/>
      <c r="I252" s="238"/>
      <c r="J252" s="238"/>
      <c r="K252" s="238"/>
      <c r="L252" s="238"/>
      <c r="M252" s="238"/>
      <c r="N252" s="909"/>
      <c r="O252" s="235"/>
      <c r="P252" s="909"/>
      <c r="Q252" s="237"/>
      <c r="R252" s="237"/>
      <c r="S252" s="237"/>
      <c r="T252" s="237"/>
      <c r="U252" s="974"/>
      <c r="V252" s="977"/>
      <c r="W252" s="955"/>
      <c r="X252" s="236"/>
      <c r="Y252" s="236"/>
      <c r="Z252" s="909"/>
      <c r="AA252" s="909"/>
      <c r="AB252" s="909"/>
      <c r="AC252" s="909"/>
      <c r="AD252" s="971"/>
      <c r="AE252" s="238"/>
      <c r="AF252" s="236"/>
      <c r="AG252" s="236"/>
      <c r="AH252" s="236"/>
      <c r="AI252" s="236"/>
      <c r="AJ252" s="236"/>
      <c r="AK252" s="909"/>
      <c r="AL252" s="971"/>
      <c r="AM252" s="955"/>
      <c r="AN252" s="236"/>
      <c r="AO252" s="236"/>
      <c r="AP252" s="909"/>
      <c r="AQ252" s="958"/>
      <c r="AR252" s="938"/>
      <c r="AS252" s="236"/>
      <c r="AT252" s="236"/>
      <c r="AU252" s="236"/>
      <c r="AV252" s="236"/>
      <c r="AW252" s="236"/>
      <c r="AX252" s="909"/>
      <c r="AY252" s="377"/>
      <c r="AZ252" s="952"/>
      <c r="BA252" s="935"/>
      <c r="BB252" s="935"/>
      <c r="BC252" s="935"/>
      <c r="BD252" s="935"/>
      <c r="BE252" s="980"/>
      <c r="BF252" s="935"/>
      <c r="BG252" s="935"/>
      <c r="BH252" s="935"/>
      <c r="BI252" s="968"/>
      <c r="BJ252" s="930"/>
      <c r="BK252" s="931"/>
    </row>
    <row r="253" spans="2:63" x14ac:dyDescent="0.25">
      <c r="B253" s="903"/>
      <c r="C253" s="906"/>
      <c r="D253" s="370"/>
      <c r="E253" s="236"/>
      <c r="F253" s="236"/>
      <c r="G253" s="909"/>
      <c r="H253" s="238"/>
      <c r="I253" s="238"/>
      <c r="J253" s="238"/>
      <c r="K253" s="238"/>
      <c r="L253" s="238"/>
      <c r="M253" s="238"/>
      <c r="N253" s="909"/>
      <c r="O253" s="235"/>
      <c r="P253" s="909"/>
      <c r="Q253" s="237"/>
      <c r="R253" s="237"/>
      <c r="S253" s="237"/>
      <c r="T253" s="237"/>
      <c r="U253" s="974"/>
      <c r="V253" s="977"/>
      <c r="W253" s="955"/>
      <c r="X253" s="236"/>
      <c r="Y253" s="236"/>
      <c r="Z253" s="909"/>
      <c r="AA253" s="909"/>
      <c r="AB253" s="909"/>
      <c r="AC253" s="909"/>
      <c r="AD253" s="971"/>
      <c r="AE253" s="238"/>
      <c r="AF253" s="236"/>
      <c r="AG253" s="236"/>
      <c r="AH253" s="236"/>
      <c r="AI253" s="236"/>
      <c r="AJ253" s="236"/>
      <c r="AK253" s="909"/>
      <c r="AL253" s="971"/>
      <c r="AM253" s="955"/>
      <c r="AN253" s="236"/>
      <c r="AO253" s="236"/>
      <c r="AP253" s="909"/>
      <c r="AQ253" s="958"/>
      <c r="AR253" s="938"/>
      <c r="AS253" s="236"/>
      <c r="AT253" s="236"/>
      <c r="AU253" s="236"/>
      <c r="AV253" s="236"/>
      <c r="AW253" s="236"/>
      <c r="AX253" s="909"/>
      <c r="AY253" s="377"/>
      <c r="AZ253" s="952"/>
      <c r="BA253" s="935"/>
      <c r="BB253" s="935"/>
      <c r="BC253" s="935"/>
      <c r="BD253" s="935"/>
      <c r="BE253" s="980"/>
      <c r="BF253" s="935"/>
      <c r="BG253" s="935"/>
      <c r="BH253" s="935"/>
      <c r="BI253" s="968"/>
      <c r="BJ253" s="930"/>
      <c r="BK253" s="931"/>
    </row>
    <row r="254" spans="2:63" x14ac:dyDescent="0.25">
      <c r="B254" s="903"/>
      <c r="C254" s="906"/>
      <c r="D254" s="370"/>
      <c r="E254" s="236"/>
      <c r="F254" s="236"/>
      <c r="G254" s="909"/>
      <c r="H254" s="238"/>
      <c r="I254" s="238"/>
      <c r="J254" s="238"/>
      <c r="K254" s="238"/>
      <c r="L254" s="238"/>
      <c r="M254" s="238"/>
      <c r="N254" s="909"/>
      <c r="O254" s="235"/>
      <c r="P254" s="909"/>
      <c r="Q254" s="237"/>
      <c r="R254" s="237"/>
      <c r="S254" s="237"/>
      <c r="T254" s="237"/>
      <c r="U254" s="974"/>
      <c r="V254" s="977"/>
      <c r="W254" s="955"/>
      <c r="X254" s="236"/>
      <c r="Y254" s="236"/>
      <c r="Z254" s="909"/>
      <c r="AA254" s="909"/>
      <c r="AB254" s="909"/>
      <c r="AC254" s="909"/>
      <c r="AD254" s="971"/>
      <c r="AE254" s="238"/>
      <c r="AF254" s="236"/>
      <c r="AG254" s="236"/>
      <c r="AH254" s="236"/>
      <c r="AI254" s="236"/>
      <c r="AJ254" s="236"/>
      <c r="AK254" s="909"/>
      <c r="AL254" s="971"/>
      <c r="AM254" s="955"/>
      <c r="AN254" s="236"/>
      <c r="AO254" s="236"/>
      <c r="AP254" s="909"/>
      <c r="AQ254" s="958"/>
      <c r="AR254" s="938"/>
      <c r="AS254" s="236"/>
      <c r="AT254" s="236"/>
      <c r="AU254" s="236"/>
      <c r="AV254" s="236"/>
      <c r="AW254" s="236"/>
      <c r="AX254" s="909"/>
      <c r="AY254" s="377"/>
      <c r="AZ254" s="952"/>
      <c r="BA254" s="935"/>
      <c r="BB254" s="935"/>
      <c r="BC254" s="935"/>
      <c r="BD254" s="935"/>
      <c r="BE254" s="980"/>
      <c r="BF254" s="935"/>
      <c r="BG254" s="935"/>
      <c r="BH254" s="935"/>
      <c r="BI254" s="968"/>
      <c r="BJ254" s="930"/>
      <c r="BK254" s="931"/>
    </row>
    <row r="255" spans="2:63" x14ac:dyDescent="0.25">
      <c r="B255" s="903"/>
      <c r="C255" s="906"/>
      <c r="D255" s="370"/>
      <c r="E255" s="236"/>
      <c r="F255" s="236"/>
      <c r="G255" s="909"/>
      <c r="H255" s="238"/>
      <c r="I255" s="238"/>
      <c r="J255" s="238"/>
      <c r="K255" s="238"/>
      <c r="L255" s="238"/>
      <c r="M255" s="238"/>
      <c r="N255" s="909"/>
      <c r="O255" s="235"/>
      <c r="P255" s="909"/>
      <c r="Q255" s="237"/>
      <c r="R255" s="237"/>
      <c r="S255" s="237"/>
      <c r="T255" s="237"/>
      <c r="U255" s="974"/>
      <c r="V255" s="977"/>
      <c r="W255" s="955"/>
      <c r="X255" s="236"/>
      <c r="Y255" s="236"/>
      <c r="Z255" s="909"/>
      <c r="AA255" s="909"/>
      <c r="AB255" s="909"/>
      <c r="AC255" s="909"/>
      <c r="AD255" s="971"/>
      <c r="AE255" s="238"/>
      <c r="AF255" s="236"/>
      <c r="AG255" s="236"/>
      <c r="AH255" s="236"/>
      <c r="AI255" s="236"/>
      <c r="AJ255" s="236"/>
      <c r="AK255" s="909"/>
      <c r="AL255" s="971"/>
      <c r="AM255" s="955"/>
      <c r="AN255" s="236"/>
      <c r="AO255" s="236"/>
      <c r="AP255" s="909"/>
      <c r="AQ255" s="958"/>
      <c r="AR255" s="938"/>
      <c r="AS255" s="236"/>
      <c r="AT255" s="236"/>
      <c r="AU255" s="236"/>
      <c r="AV255" s="236"/>
      <c r="AW255" s="236"/>
      <c r="AX255" s="909"/>
      <c r="AY255" s="377"/>
      <c r="AZ255" s="952"/>
      <c r="BA255" s="935"/>
      <c r="BB255" s="935"/>
      <c r="BC255" s="935"/>
      <c r="BD255" s="935"/>
      <c r="BE255" s="980"/>
      <c r="BF255" s="935"/>
      <c r="BG255" s="935"/>
      <c r="BH255" s="935"/>
      <c r="BI255" s="968"/>
      <c r="BJ255" s="930"/>
      <c r="BK255" s="931"/>
    </row>
    <row r="256" spans="2:63" x14ac:dyDescent="0.25">
      <c r="B256" s="903"/>
      <c r="C256" s="906"/>
      <c r="D256" s="370"/>
      <c r="E256" s="236"/>
      <c r="F256" s="236"/>
      <c r="G256" s="909"/>
      <c r="H256" s="238"/>
      <c r="I256" s="238"/>
      <c r="J256" s="238"/>
      <c r="K256" s="238"/>
      <c r="L256" s="238"/>
      <c r="M256" s="238"/>
      <c r="N256" s="909"/>
      <c r="O256" s="235"/>
      <c r="P256" s="909"/>
      <c r="Q256" s="237"/>
      <c r="R256" s="237"/>
      <c r="S256" s="237"/>
      <c r="T256" s="237"/>
      <c r="U256" s="974"/>
      <c r="V256" s="977"/>
      <c r="W256" s="955"/>
      <c r="X256" s="236"/>
      <c r="Y256" s="236"/>
      <c r="Z256" s="909"/>
      <c r="AA256" s="909"/>
      <c r="AB256" s="909"/>
      <c r="AC256" s="909"/>
      <c r="AD256" s="971"/>
      <c r="AE256" s="238"/>
      <c r="AF256" s="236"/>
      <c r="AG256" s="236"/>
      <c r="AH256" s="236"/>
      <c r="AI256" s="236"/>
      <c r="AJ256" s="236"/>
      <c r="AK256" s="909"/>
      <c r="AL256" s="971"/>
      <c r="AM256" s="955"/>
      <c r="AN256" s="236"/>
      <c r="AO256" s="236"/>
      <c r="AP256" s="909"/>
      <c r="AQ256" s="958"/>
      <c r="AR256" s="938"/>
      <c r="AS256" s="236"/>
      <c r="AT256" s="236"/>
      <c r="AU256" s="236"/>
      <c r="AV256" s="236"/>
      <c r="AW256" s="236"/>
      <c r="AX256" s="909"/>
      <c r="AY256" s="377"/>
      <c r="AZ256" s="952"/>
      <c r="BA256" s="935"/>
      <c r="BB256" s="935"/>
      <c r="BC256" s="935"/>
      <c r="BD256" s="935"/>
      <c r="BE256" s="980"/>
      <c r="BF256" s="935"/>
      <c r="BG256" s="935"/>
      <c r="BH256" s="935"/>
      <c r="BI256" s="968"/>
      <c r="BJ256" s="930"/>
      <c r="BK256" s="931"/>
    </row>
    <row r="257" spans="2:63" ht="13.8" thickBot="1" x14ac:dyDescent="0.3">
      <c r="B257" s="904"/>
      <c r="C257" s="907"/>
      <c r="D257" s="371"/>
      <c r="E257" s="372"/>
      <c r="F257" s="372"/>
      <c r="G257" s="910"/>
      <c r="H257" s="373"/>
      <c r="I257" s="373"/>
      <c r="J257" s="373"/>
      <c r="K257" s="373"/>
      <c r="L257" s="373"/>
      <c r="M257" s="373"/>
      <c r="N257" s="910"/>
      <c r="O257" s="374"/>
      <c r="P257" s="910"/>
      <c r="Q257" s="375"/>
      <c r="R257" s="375"/>
      <c r="S257" s="375"/>
      <c r="T257" s="375"/>
      <c r="U257" s="975"/>
      <c r="V257" s="978"/>
      <c r="W257" s="956"/>
      <c r="X257" s="372"/>
      <c r="Y257" s="372"/>
      <c r="Z257" s="910"/>
      <c r="AA257" s="910"/>
      <c r="AB257" s="910"/>
      <c r="AC257" s="910"/>
      <c r="AD257" s="972"/>
      <c r="AE257" s="373"/>
      <c r="AF257" s="372"/>
      <c r="AG257" s="372"/>
      <c r="AH257" s="372"/>
      <c r="AI257" s="372"/>
      <c r="AJ257" s="372"/>
      <c r="AK257" s="910"/>
      <c r="AL257" s="972"/>
      <c r="AM257" s="956"/>
      <c r="AN257" s="372"/>
      <c r="AO257" s="372"/>
      <c r="AP257" s="910"/>
      <c r="AQ257" s="959"/>
      <c r="AR257" s="939"/>
      <c r="AS257" s="372"/>
      <c r="AT257" s="372"/>
      <c r="AU257" s="372"/>
      <c r="AV257" s="372"/>
      <c r="AW257" s="372"/>
      <c r="AX257" s="910"/>
      <c r="AY257" s="378"/>
      <c r="AZ257" s="953"/>
      <c r="BA257" s="936"/>
      <c r="BB257" s="936"/>
      <c r="BC257" s="936"/>
      <c r="BD257" s="936"/>
      <c r="BE257" s="981"/>
      <c r="BF257" s="936"/>
      <c r="BG257" s="936"/>
      <c r="BH257" s="936"/>
      <c r="BI257" s="969"/>
      <c r="BJ257" s="932"/>
      <c r="BK257" s="933"/>
    </row>
    <row r="258" spans="2:63" ht="13.8" thickTop="1" x14ac:dyDescent="0.25">
      <c r="B258" s="902" t="str">
        <f>IF(Summary!L31="","",Summary!L31)</f>
        <v/>
      </c>
      <c r="C258" s="905" t="str">
        <f>IF(B258="","",VLOOKUP(B258,Summary!$L$6:$M$106,2,FALSE))</f>
        <v/>
      </c>
      <c r="D258" s="369"/>
      <c r="E258" s="249"/>
      <c r="F258" s="250"/>
      <c r="G258" s="908"/>
      <c r="H258" s="252"/>
      <c r="I258" s="252"/>
      <c r="J258" s="252"/>
      <c r="K258" s="252"/>
      <c r="L258" s="252"/>
      <c r="M258" s="252"/>
      <c r="N258" s="908"/>
      <c r="O258" s="249"/>
      <c r="P258" s="908"/>
      <c r="Q258" s="253"/>
      <c r="R258" s="253"/>
      <c r="S258" s="253"/>
      <c r="T258" s="253"/>
      <c r="U258" s="973"/>
      <c r="V258" s="976"/>
      <c r="W258" s="954"/>
      <c r="X258" s="250"/>
      <c r="Y258" s="250"/>
      <c r="Z258" s="908"/>
      <c r="AA258" s="908"/>
      <c r="AB258" s="908"/>
      <c r="AC258" s="908"/>
      <c r="AD258" s="970"/>
      <c r="AE258" s="252"/>
      <c r="AF258" s="250"/>
      <c r="AG258" s="250"/>
      <c r="AH258" s="250"/>
      <c r="AI258" s="250"/>
      <c r="AJ258" s="250"/>
      <c r="AK258" s="908"/>
      <c r="AL258" s="970"/>
      <c r="AM258" s="954"/>
      <c r="AN258" s="250"/>
      <c r="AO258" s="250"/>
      <c r="AP258" s="908"/>
      <c r="AQ258" s="957"/>
      <c r="AR258" s="937"/>
      <c r="AS258" s="250"/>
      <c r="AT258" s="250"/>
      <c r="AU258" s="250"/>
      <c r="AV258" s="250"/>
      <c r="AW258" s="250"/>
      <c r="AX258" s="908"/>
      <c r="AY258" s="376"/>
      <c r="AZ258" s="951">
        <f>IF(B258="",0,SUMIF(Labor!$F$13:$F$351, Activity_Location_Listing!C258, Labor!$BX$13:$BX$351))</f>
        <v>0</v>
      </c>
      <c r="BA258" s="934">
        <f>IF(B258="",0,SUMIF(Equipment!$G$11:$G$150, Activity_Location_Listing!C258, Equipment!$BK$11:$BK$150))</f>
        <v>0</v>
      </c>
      <c r="BB258" s="934">
        <f>IF(B258="",0,SUMIF(Material!$J$10:$J$59, Activity_Location_Listing!C258, Material!$P$10:$P$59))</f>
        <v>0</v>
      </c>
      <c r="BC258" s="934">
        <f>IF(B258="",0,SUMIF(Contract!$N$10:$N$85, Activity_Location_Listing!C258, Contract!$O$10:$O$85))</f>
        <v>0</v>
      </c>
      <c r="BD258" s="934">
        <f>IF(B258="",0,SUMIF(Rented_Equipment!$N$10:$N$45, Activity_Location_Listing!C258, Rented_Equipment!$Q$10:$Q$45))</f>
        <v>0</v>
      </c>
      <c r="BE258" s="979">
        <f>IF(B258="",0,SUMIF(Purchased_Equipment!$Q$11:$Q$46,Activity_Location_Listing!C258,Purchased_Equipment!$R$11:$R$46))</f>
        <v>0</v>
      </c>
      <c r="BF258" s="934">
        <f>IF(B258="",0,SUMIF(Soft_Costs!$P$11:$P$46,Activity_Location_Listing!C258,Soft_Costs!$Q$11:$Q$46))</f>
        <v>0</v>
      </c>
      <c r="BG258" s="934">
        <f>IF(B258="",0,SUMIF(Mutual_Aid!$F$10:$F$19, Activity_Location_Listing!C258, Mutual_Aid!$J$10:$J$19)+SUMIF(Mutual_Aid!$F$23:$F$32, Activity_Location_Listing!C258, Mutual_Aid!$J$23:$J$32)+SUMIF(Mutual_Aid!$F$36:$F$55, Activity_Location_Listing!C258, Mutual_Aid!$J$36:$J$55))</f>
        <v>0</v>
      </c>
      <c r="BH258" s="934">
        <f>IF(B258="",0,SUMIF(Insurance_Reductions!$P$10:$P$45,Activity_Location_Listing!C258,Insurance_Reductions!$Q$10:$Q$45))</f>
        <v>0</v>
      </c>
      <c r="BI258" s="967">
        <f>IF(B258="",0,AQ258)</f>
        <v>0</v>
      </c>
      <c r="BJ258" s="928">
        <f t="shared" ref="BJ258" si="24">SUM(AZ258:BG267)-BH258-BI258</f>
        <v>0</v>
      </c>
      <c r="BK258" s="929"/>
    </row>
    <row r="259" spans="2:63" x14ac:dyDescent="0.25">
      <c r="B259" s="903"/>
      <c r="C259" s="906"/>
      <c r="D259" s="370"/>
      <c r="E259" s="236"/>
      <c r="F259" s="236"/>
      <c r="G259" s="909"/>
      <c r="H259" s="238"/>
      <c r="I259" s="238"/>
      <c r="J259" s="238"/>
      <c r="K259" s="238"/>
      <c r="L259" s="238"/>
      <c r="M259" s="238"/>
      <c r="N259" s="909"/>
      <c r="O259" s="235"/>
      <c r="P259" s="909"/>
      <c r="Q259" s="237"/>
      <c r="R259" s="237"/>
      <c r="S259" s="237"/>
      <c r="T259" s="237"/>
      <c r="U259" s="974"/>
      <c r="V259" s="977"/>
      <c r="W259" s="955"/>
      <c r="X259" s="236"/>
      <c r="Y259" s="236"/>
      <c r="Z259" s="909"/>
      <c r="AA259" s="909"/>
      <c r="AB259" s="909"/>
      <c r="AC259" s="909"/>
      <c r="AD259" s="971"/>
      <c r="AE259" s="238"/>
      <c r="AF259" s="236"/>
      <c r="AG259" s="236"/>
      <c r="AH259" s="236"/>
      <c r="AI259" s="236"/>
      <c r="AJ259" s="236"/>
      <c r="AK259" s="909"/>
      <c r="AL259" s="971"/>
      <c r="AM259" s="955"/>
      <c r="AN259" s="236"/>
      <c r="AO259" s="236"/>
      <c r="AP259" s="909"/>
      <c r="AQ259" s="958"/>
      <c r="AR259" s="938"/>
      <c r="AS259" s="236"/>
      <c r="AT259" s="236"/>
      <c r="AU259" s="236"/>
      <c r="AV259" s="236"/>
      <c r="AW259" s="236"/>
      <c r="AX259" s="909"/>
      <c r="AY259" s="377"/>
      <c r="AZ259" s="952"/>
      <c r="BA259" s="935"/>
      <c r="BB259" s="935"/>
      <c r="BC259" s="935"/>
      <c r="BD259" s="935"/>
      <c r="BE259" s="980"/>
      <c r="BF259" s="935"/>
      <c r="BG259" s="935"/>
      <c r="BH259" s="935"/>
      <c r="BI259" s="968"/>
      <c r="BJ259" s="930"/>
      <c r="BK259" s="931"/>
    </row>
    <row r="260" spans="2:63" x14ac:dyDescent="0.25">
      <c r="B260" s="903"/>
      <c r="C260" s="906"/>
      <c r="D260" s="370"/>
      <c r="E260" s="236"/>
      <c r="F260" s="236"/>
      <c r="G260" s="909"/>
      <c r="H260" s="238"/>
      <c r="I260" s="238"/>
      <c r="J260" s="238"/>
      <c r="K260" s="238"/>
      <c r="L260" s="238"/>
      <c r="M260" s="238"/>
      <c r="N260" s="909"/>
      <c r="O260" s="235"/>
      <c r="P260" s="909"/>
      <c r="Q260" s="237"/>
      <c r="R260" s="237"/>
      <c r="S260" s="237"/>
      <c r="T260" s="237"/>
      <c r="U260" s="974"/>
      <c r="V260" s="977"/>
      <c r="W260" s="955"/>
      <c r="X260" s="236"/>
      <c r="Y260" s="236"/>
      <c r="Z260" s="909"/>
      <c r="AA260" s="909"/>
      <c r="AB260" s="909"/>
      <c r="AC260" s="909"/>
      <c r="AD260" s="971"/>
      <c r="AE260" s="238"/>
      <c r="AF260" s="236"/>
      <c r="AG260" s="236"/>
      <c r="AH260" s="236"/>
      <c r="AI260" s="236"/>
      <c r="AJ260" s="236"/>
      <c r="AK260" s="909"/>
      <c r="AL260" s="971"/>
      <c r="AM260" s="955"/>
      <c r="AN260" s="236"/>
      <c r="AO260" s="236"/>
      <c r="AP260" s="909"/>
      <c r="AQ260" s="958"/>
      <c r="AR260" s="938"/>
      <c r="AS260" s="236"/>
      <c r="AT260" s="236"/>
      <c r="AU260" s="236"/>
      <c r="AV260" s="236"/>
      <c r="AW260" s="236"/>
      <c r="AX260" s="909"/>
      <c r="AY260" s="377"/>
      <c r="AZ260" s="952"/>
      <c r="BA260" s="935"/>
      <c r="BB260" s="935"/>
      <c r="BC260" s="935"/>
      <c r="BD260" s="935"/>
      <c r="BE260" s="980"/>
      <c r="BF260" s="935"/>
      <c r="BG260" s="935"/>
      <c r="BH260" s="935"/>
      <c r="BI260" s="968"/>
      <c r="BJ260" s="930"/>
      <c r="BK260" s="931"/>
    </row>
    <row r="261" spans="2:63" x14ac:dyDescent="0.25">
      <c r="B261" s="903"/>
      <c r="C261" s="906"/>
      <c r="D261" s="370"/>
      <c r="E261" s="236"/>
      <c r="F261" s="236"/>
      <c r="G261" s="909"/>
      <c r="H261" s="238"/>
      <c r="I261" s="238"/>
      <c r="J261" s="238"/>
      <c r="K261" s="238"/>
      <c r="L261" s="238"/>
      <c r="M261" s="238"/>
      <c r="N261" s="909"/>
      <c r="O261" s="235"/>
      <c r="P261" s="909"/>
      <c r="Q261" s="237"/>
      <c r="R261" s="237"/>
      <c r="S261" s="237"/>
      <c r="T261" s="237"/>
      <c r="U261" s="974"/>
      <c r="V261" s="977"/>
      <c r="W261" s="955"/>
      <c r="X261" s="236"/>
      <c r="Y261" s="236"/>
      <c r="Z261" s="909"/>
      <c r="AA261" s="909"/>
      <c r="AB261" s="909"/>
      <c r="AC261" s="909"/>
      <c r="AD261" s="971"/>
      <c r="AE261" s="238"/>
      <c r="AF261" s="236"/>
      <c r="AG261" s="236"/>
      <c r="AH261" s="236"/>
      <c r="AI261" s="236"/>
      <c r="AJ261" s="236"/>
      <c r="AK261" s="909"/>
      <c r="AL261" s="971"/>
      <c r="AM261" s="955"/>
      <c r="AN261" s="236"/>
      <c r="AO261" s="236"/>
      <c r="AP261" s="909"/>
      <c r="AQ261" s="958"/>
      <c r="AR261" s="938"/>
      <c r="AS261" s="236"/>
      <c r="AT261" s="236"/>
      <c r="AU261" s="236"/>
      <c r="AV261" s="236"/>
      <c r="AW261" s="236"/>
      <c r="AX261" s="909"/>
      <c r="AY261" s="377"/>
      <c r="AZ261" s="952"/>
      <c r="BA261" s="935"/>
      <c r="BB261" s="935"/>
      <c r="BC261" s="935"/>
      <c r="BD261" s="935"/>
      <c r="BE261" s="980"/>
      <c r="BF261" s="935"/>
      <c r="BG261" s="935"/>
      <c r="BH261" s="935"/>
      <c r="BI261" s="968"/>
      <c r="BJ261" s="930"/>
      <c r="BK261" s="931"/>
    </row>
    <row r="262" spans="2:63" x14ac:dyDescent="0.25">
      <c r="B262" s="903"/>
      <c r="C262" s="906"/>
      <c r="D262" s="370"/>
      <c r="E262" s="236"/>
      <c r="F262" s="236"/>
      <c r="G262" s="909"/>
      <c r="H262" s="238"/>
      <c r="I262" s="238"/>
      <c r="J262" s="238"/>
      <c r="K262" s="238"/>
      <c r="L262" s="238"/>
      <c r="M262" s="238"/>
      <c r="N262" s="909"/>
      <c r="O262" s="235"/>
      <c r="P262" s="909"/>
      <c r="Q262" s="237"/>
      <c r="R262" s="237"/>
      <c r="S262" s="237"/>
      <c r="T262" s="237"/>
      <c r="U262" s="974"/>
      <c r="V262" s="977"/>
      <c r="W262" s="955"/>
      <c r="X262" s="236"/>
      <c r="Y262" s="236"/>
      <c r="Z262" s="909"/>
      <c r="AA262" s="909"/>
      <c r="AB262" s="909"/>
      <c r="AC262" s="909"/>
      <c r="AD262" s="971"/>
      <c r="AE262" s="238"/>
      <c r="AF262" s="236"/>
      <c r="AG262" s="236"/>
      <c r="AH262" s="236"/>
      <c r="AI262" s="236"/>
      <c r="AJ262" s="236"/>
      <c r="AK262" s="909"/>
      <c r="AL262" s="971"/>
      <c r="AM262" s="955"/>
      <c r="AN262" s="236"/>
      <c r="AO262" s="236"/>
      <c r="AP262" s="909"/>
      <c r="AQ262" s="958"/>
      <c r="AR262" s="938"/>
      <c r="AS262" s="236"/>
      <c r="AT262" s="236"/>
      <c r="AU262" s="236"/>
      <c r="AV262" s="236"/>
      <c r="AW262" s="236"/>
      <c r="AX262" s="909"/>
      <c r="AY262" s="377"/>
      <c r="AZ262" s="952"/>
      <c r="BA262" s="935"/>
      <c r="BB262" s="935"/>
      <c r="BC262" s="935"/>
      <c r="BD262" s="935"/>
      <c r="BE262" s="980"/>
      <c r="BF262" s="935"/>
      <c r="BG262" s="935"/>
      <c r="BH262" s="935"/>
      <c r="BI262" s="968"/>
      <c r="BJ262" s="930"/>
      <c r="BK262" s="931"/>
    </row>
    <row r="263" spans="2:63" x14ac:dyDescent="0.25">
      <c r="B263" s="903"/>
      <c r="C263" s="906"/>
      <c r="D263" s="370"/>
      <c r="E263" s="236"/>
      <c r="F263" s="236"/>
      <c r="G263" s="909"/>
      <c r="H263" s="238"/>
      <c r="I263" s="238"/>
      <c r="J263" s="238"/>
      <c r="K263" s="238"/>
      <c r="L263" s="238"/>
      <c r="M263" s="238"/>
      <c r="N263" s="909"/>
      <c r="O263" s="235"/>
      <c r="P263" s="909"/>
      <c r="Q263" s="237"/>
      <c r="R263" s="237"/>
      <c r="S263" s="237"/>
      <c r="T263" s="237"/>
      <c r="U263" s="974"/>
      <c r="V263" s="977"/>
      <c r="W263" s="955"/>
      <c r="X263" s="236"/>
      <c r="Y263" s="236"/>
      <c r="Z263" s="909"/>
      <c r="AA263" s="909"/>
      <c r="AB263" s="909"/>
      <c r="AC263" s="909"/>
      <c r="AD263" s="971"/>
      <c r="AE263" s="238"/>
      <c r="AF263" s="236"/>
      <c r="AG263" s="236"/>
      <c r="AH263" s="236"/>
      <c r="AI263" s="236"/>
      <c r="AJ263" s="236"/>
      <c r="AK263" s="909"/>
      <c r="AL263" s="971"/>
      <c r="AM263" s="955"/>
      <c r="AN263" s="236"/>
      <c r="AO263" s="236"/>
      <c r="AP263" s="909"/>
      <c r="AQ263" s="958"/>
      <c r="AR263" s="938"/>
      <c r="AS263" s="236"/>
      <c r="AT263" s="236"/>
      <c r="AU263" s="236"/>
      <c r="AV263" s="236"/>
      <c r="AW263" s="236"/>
      <c r="AX263" s="909"/>
      <c r="AY263" s="377"/>
      <c r="AZ263" s="952"/>
      <c r="BA263" s="935"/>
      <c r="BB263" s="935"/>
      <c r="BC263" s="935"/>
      <c r="BD263" s="935"/>
      <c r="BE263" s="980"/>
      <c r="BF263" s="935"/>
      <c r="BG263" s="935"/>
      <c r="BH263" s="935"/>
      <c r="BI263" s="968"/>
      <c r="BJ263" s="930"/>
      <c r="BK263" s="931"/>
    </row>
    <row r="264" spans="2:63" x14ac:dyDescent="0.25">
      <c r="B264" s="903"/>
      <c r="C264" s="906"/>
      <c r="D264" s="370"/>
      <c r="E264" s="236"/>
      <c r="F264" s="236"/>
      <c r="G264" s="909"/>
      <c r="H264" s="238"/>
      <c r="I264" s="238"/>
      <c r="J264" s="238"/>
      <c r="K264" s="238"/>
      <c r="L264" s="238"/>
      <c r="M264" s="238"/>
      <c r="N264" s="909"/>
      <c r="O264" s="235"/>
      <c r="P264" s="909"/>
      <c r="Q264" s="237"/>
      <c r="R264" s="237"/>
      <c r="S264" s="237"/>
      <c r="T264" s="237"/>
      <c r="U264" s="974"/>
      <c r="V264" s="977"/>
      <c r="W264" s="955"/>
      <c r="X264" s="236"/>
      <c r="Y264" s="236"/>
      <c r="Z264" s="909"/>
      <c r="AA264" s="909"/>
      <c r="AB264" s="909"/>
      <c r="AC264" s="909"/>
      <c r="AD264" s="971"/>
      <c r="AE264" s="238"/>
      <c r="AF264" s="236"/>
      <c r="AG264" s="236"/>
      <c r="AH264" s="236"/>
      <c r="AI264" s="236"/>
      <c r="AJ264" s="236"/>
      <c r="AK264" s="909"/>
      <c r="AL264" s="971"/>
      <c r="AM264" s="955"/>
      <c r="AN264" s="236"/>
      <c r="AO264" s="236"/>
      <c r="AP264" s="909"/>
      <c r="AQ264" s="958"/>
      <c r="AR264" s="938"/>
      <c r="AS264" s="236"/>
      <c r="AT264" s="236"/>
      <c r="AU264" s="236"/>
      <c r="AV264" s="236"/>
      <c r="AW264" s="236"/>
      <c r="AX264" s="909"/>
      <c r="AY264" s="377"/>
      <c r="AZ264" s="952"/>
      <c r="BA264" s="935"/>
      <c r="BB264" s="935"/>
      <c r="BC264" s="935"/>
      <c r="BD264" s="935"/>
      <c r="BE264" s="980"/>
      <c r="BF264" s="935"/>
      <c r="BG264" s="935"/>
      <c r="BH264" s="935"/>
      <c r="BI264" s="968"/>
      <c r="BJ264" s="930"/>
      <c r="BK264" s="931"/>
    </row>
    <row r="265" spans="2:63" x14ac:dyDescent="0.25">
      <c r="B265" s="903"/>
      <c r="C265" s="906"/>
      <c r="D265" s="370"/>
      <c r="E265" s="236"/>
      <c r="F265" s="236"/>
      <c r="G265" s="909"/>
      <c r="H265" s="238"/>
      <c r="I265" s="238"/>
      <c r="J265" s="238"/>
      <c r="K265" s="238"/>
      <c r="L265" s="238"/>
      <c r="M265" s="238"/>
      <c r="N265" s="909"/>
      <c r="O265" s="235"/>
      <c r="P265" s="909"/>
      <c r="Q265" s="237"/>
      <c r="R265" s="237"/>
      <c r="S265" s="237"/>
      <c r="T265" s="237"/>
      <c r="U265" s="974"/>
      <c r="V265" s="977"/>
      <c r="W265" s="955"/>
      <c r="X265" s="236"/>
      <c r="Y265" s="236"/>
      <c r="Z265" s="909"/>
      <c r="AA265" s="909"/>
      <c r="AB265" s="909"/>
      <c r="AC265" s="909"/>
      <c r="AD265" s="971"/>
      <c r="AE265" s="238"/>
      <c r="AF265" s="236"/>
      <c r="AG265" s="236"/>
      <c r="AH265" s="236"/>
      <c r="AI265" s="236"/>
      <c r="AJ265" s="236"/>
      <c r="AK265" s="909"/>
      <c r="AL265" s="971"/>
      <c r="AM265" s="955"/>
      <c r="AN265" s="236"/>
      <c r="AO265" s="236"/>
      <c r="AP265" s="909"/>
      <c r="AQ265" s="958"/>
      <c r="AR265" s="938"/>
      <c r="AS265" s="236"/>
      <c r="AT265" s="236"/>
      <c r="AU265" s="236"/>
      <c r="AV265" s="236"/>
      <c r="AW265" s="236"/>
      <c r="AX265" s="909"/>
      <c r="AY265" s="377"/>
      <c r="AZ265" s="952"/>
      <c r="BA265" s="935"/>
      <c r="BB265" s="935"/>
      <c r="BC265" s="935"/>
      <c r="BD265" s="935"/>
      <c r="BE265" s="980"/>
      <c r="BF265" s="935"/>
      <c r="BG265" s="935"/>
      <c r="BH265" s="935"/>
      <c r="BI265" s="968"/>
      <c r="BJ265" s="930"/>
      <c r="BK265" s="931"/>
    </row>
    <row r="266" spans="2:63" x14ac:dyDescent="0.25">
      <c r="B266" s="903"/>
      <c r="C266" s="906"/>
      <c r="D266" s="370"/>
      <c r="E266" s="236"/>
      <c r="F266" s="236"/>
      <c r="G266" s="909"/>
      <c r="H266" s="238"/>
      <c r="I266" s="238"/>
      <c r="J266" s="238"/>
      <c r="K266" s="238"/>
      <c r="L266" s="238"/>
      <c r="M266" s="238"/>
      <c r="N266" s="909"/>
      <c r="O266" s="235"/>
      <c r="P266" s="909"/>
      <c r="Q266" s="237"/>
      <c r="R266" s="237"/>
      <c r="S266" s="237"/>
      <c r="T266" s="237"/>
      <c r="U266" s="974"/>
      <c r="V266" s="977"/>
      <c r="W266" s="955"/>
      <c r="X266" s="236"/>
      <c r="Y266" s="236"/>
      <c r="Z266" s="909"/>
      <c r="AA266" s="909"/>
      <c r="AB266" s="909"/>
      <c r="AC266" s="909"/>
      <c r="AD266" s="971"/>
      <c r="AE266" s="238"/>
      <c r="AF266" s="236"/>
      <c r="AG266" s="236"/>
      <c r="AH266" s="236"/>
      <c r="AI266" s="236"/>
      <c r="AJ266" s="236"/>
      <c r="AK266" s="909"/>
      <c r="AL266" s="971"/>
      <c r="AM266" s="955"/>
      <c r="AN266" s="236"/>
      <c r="AO266" s="236"/>
      <c r="AP266" s="909"/>
      <c r="AQ266" s="958"/>
      <c r="AR266" s="938"/>
      <c r="AS266" s="236"/>
      <c r="AT266" s="236"/>
      <c r="AU266" s="236"/>
      <c r="AV266" s="236"/>
      <c r="AW266" s="236"/>
      <c r="AX266" s="909"/>
      <c r="AY266" s="377"/>
      <c r="AZ266" s="952"/>
      <c r="BA266" s="935"/>
      <c r="BB266" s="935"/>
      <c r="BC266" s="935"/>
      <c r="BD266" s="935"/>
      <c r="BE266" s="980"/>
      <c r="BF266" s="935"/>
      <c r="BG266" s="935"/>
      <c r="BH266" s="935"/>
      <c r="BI266" s="968"/>
      <c r="BJ266" s="930"/>
      <c r="BK266" s="931"/>
    </row>
    <row r="267" spans="2:63" ht="13.8" thickBot="1" x14ac:dyDescent="0.3">
      <c r="B267" s="904"/>
      <c r="C267" s="907"/>
      <c r="D267" s="371"/>
      <c r="E267" s="372"/>
      <c r="F267" s="372"/>
      <c r="G267" s="910"/>
      <c r="H267" s="373"/>
      <c r="I267" s="373"/>
      <c r="J267" s="373"/>
      <c r="K267" s="373"/>
      <c r="L267" s="373"/>
      <c r="M267" s="373"/>
      <c r="N267" s="910"/>
      <c r="O267" s="374"/>
      <c r="P267" s="910"/>
      <c r="Q267" s="375"/>
      <c r="R267" s="375"/>
      <c r="S267" s="375"/>
      <c r="T267" s="375"/>
      <c r="U267" s="975"/>
      <c r="V267" s="978"/>
      <c r="W267" s="956"/>
      <c r="X267" s="372"/>
      <c r="Y267" s="372"/>
      <c r="Z267" s="910"/>
      <c r="AA267" s="910"/>
      <c r="AB267" s="910"/>
      <c r="AC267" s="910"/>
      <c r="AD267" s="972"/>
      <c r="AE267" s="373"/>
      <c r="AF267" s="372"/>
      <c r="AG267" s="372"/>
      <c r="AH267" s="372"/>
      <c r="AI267" s="372"/>
      <c r="AJ267" s="372"/>
      <c r="AK267" s="910"/>
      <c r="AL267" s="972"/>
      <c r="AM267" s="956"/>
      <c r="AN267" s="372"/>
      <c r="AO267" s="372"/>
      <c r="AP267" s="910"/>
      <c r="AQ267" s="959"/>
      <c r="AR267" s="939"/>
      <c r="AS267" s="372"/>
      <c r="AT267" s="372"/>
      <c r="AU267" s="372"/>
      <c r="AV267" s="372"/>
      <c r="AW267" s="372"/>
      <c r="AX267" s="910"/>
      <c r="AY267" s="378"/>
      <c r="AZ267" s="953"/>
      <c r="BA267" s="936"/>
      <c r="BB267" s="936"/>
      <c r="BC267" s="936"/>
      <c r="BD267" s="936"/>
      <c r="BE267" s="981"/>
      <c r="BF267" s="936"/>
      <c r="BG267" s="936"/>
      <c r="BH267" s="936"/>
      <c r="BI267" s="969"/>
      <c r="BJ267" s="932"/>
      <c r="BK267" s="933"/>
    </row>
    <row r="268" spans="2:63" ht="13.8" thickTop="1" x14ac:dyDescent="0.25">
      <c r="B268" s="902" t="str">
        <f>IF(Summary!L32="","",Summary!L32)</f>
        <v/>
      </c>
      <c r="C268" s="905" t="str">
        <f>IF(B268="","",VLOOKUP(B268,Summary!$L$6:$M$106,2,FALSE))</f>
        <v/>
      </c>
      <c r="D268" s="369"/>
      <c r="E268" s="249"/>
      <c r="F268" s="250"/>
      <c r="G268" s="908"/>
      <c r="H268" s="252"/>
      <c r="I268" s="252"/>
      <c r="J268" s="252"/>
      <c r="K268" s="252"/>
      <c r="L268" s="252"/>
      <c r="M268" s="252"/>
      <c r="N268" s="908"/>
      <c r="O268" s="249"/>
      <c r="P268" s="908"/>
      <c r="Q268" s="253"/>
      <c r="R268" s="253"/>
      <c r="S268" s="253"/>
      <c r="T268" s="253"/>
      <c r="U268" s="973"/>
      <c r="V268" s="976"/>
      <c r="W268" s="954"/>
      <c r="X268" s="250"/>
      <c r="Y268" s="250"/>
      <c r="Z268" s="908"/>
      <c r="AA268" s="908"/>
      <c r="AB268" s="908"/>
      <c r="AC268" s="908"/>
      <c r="AD268" s="970"/>
      <c r="AE268" s="252"/>
      <c r="AF268" s="250"/>
      <c r="AG268" s="250"/>
      <c r="AH268" s="250"/>
      <c r="AI268" s="250"/>
      <c r="AJ268" s="250"/>
      <c r="AK268" s="908"/>
      <c r="AL268" s="970"/>
      <c r="AM268" s="954"/>
      <c r="AN268" s="250"/>
      <c r="AO268" s="250"/>
      <c r="AP268" s="908"/>
      <c r="AQ268" s="957"/>
      <c r="AR268" s="937"/>
      <c r="AS268" s="250"/>
      <c r="AT268" s="250"/>
      <c r="AU268" s="250"/>
      <c r="AV268" s="250"/>
      <c r="AW268" s="250"/>
      <c r="AX268" s="908"/>
      <c r="AY268" s="376"/>
      <c r="AZ268" s="951">
        <f>IF(B268="",0,SUMIF(Labor!$F$13:$F$351, Activity_Location_Listing!C268, Labor!$BX$13:$BX$351))</f>
        <v>0</v>
      </c>
      <c r="BA268" s="934">
        <f>IF(B268="",0,SUMIF(Equipment!$G$11:$G$150, Activity_Location_Listing!C268, Equipment!$BK$11:$BK$150))</f>
        <v>0</v>
      </c>
      <c r="BB268" s="934">
        <f>IF(B268="",0,SUMIF(Material!$J$10:$J$59, Activity_Location_Listing!C268, Material!$P$10:$P$59))</f>
        <v>0</v>
      </c>
      <c r="BC268" s="934">
        <f>IF(B268="",0,SUMIF(Contract!$N$10:$N$85, Activity_Location_Listing!C268, Contract!$O$10:$O$85))</f>
        <v>0</v>
      </c>
      <c r="BD268" s="934">
        <f>IF(B268="",0,SUMIF(Rented_Equipment!$N$10:$N$45, Activity_Location_Listing!C268, Rented_Equipment!$Q$10:$Q$45))</f>
        <v>0</v>
      </c>
      <c r="BE268" s="979">
        <f>IF(B268="",0,SUMIF(Purchased_Equipment!$Q$11:$Q$46,Activity_Location_Listing!C268,Purchased_Equipment!$R$11:$R$46))</f>
        <v>0</v>
      </c>
      <c r="BF268" s="934">
        <f>IF(B268="",0,SUMIF(Soft_Costs!$P$11:$P$46,Activity_Location_Listing!C268,Soft_Costs!$Q$11:$Q$46))</f>
        <v>0</v>
      </c>
      <c r="BG268" s="934">
        <f>IF(B268="",0,SUMIF(Mutual_Aid!$F$10:$F$19, Activity_Location_Listing!C268, Mutual_Aid!$J$10:$J$19)+SUMIF(Mutual_Aid!$F$23:$F$32, Activity_Location_Listing!C268, Mutual_Aid!$J$23:$J$32)+SUMIF(Mutual_Aid!$F$36:$F$55, Activity_Location_Listing!C268, Mutual_Aid!$J$36:$J$55))</f>
        <v>0</v>
      </c>
      <c r="BH268" s="934">
        <f>IF(B268="",0,SUMIF(Insurance_Reductions!$P$10:$P$45,Activity_Location_Listing!C268,Insurance_Reductions!$Q$10:$Q$45))</f>
        <v>0</v>
      </c>
      <c r="BI268" s="967">
        <f>IF(B268="",0,AQ268)</f>
        <v>0</v>
      </c>
      <c r="BJ268" s="928">
        <f t="shared" ref="BJ268" si="25">SUM(AZ268:BG277)-BH268-BI268</f>
        <v>0</v>
      </c>
      <c r="BK268" s="929"/>
    </row>
    <row r="269" spans="2:63" x14ac:dyDescent="0.25">
      <c r="B269" s="903"/>
      <c r="C269" s="906"/>
      <c r="D269" s="370"/>
      <c r="E269" s="236"/>
      <c r="F269" s="236"/>
      <c r="G269" s="909"/>
      <c r="H269" s="238"/>
      <c r="I269" s="238"/>
      <c r="J269" s="238"/>
      <c r="K269" s="238"/>
      <c r="L269" s="238"/>
      <c r="M269" s="238"/>
      <c r="N269" s="909"/>
      <c r="O269" s="235"/>
      <c r="P269" s="909"/>
      <c r="Q269" s="237"/>
      <c r="R269" s="237"/>
      <c r="S269" s="237"/>
      <c r="T269" s="237"/>
      <c r="U269" s="974"/>
      <c r="V269" s="977"/>
      <c r="W269" s="955"/>
      <c r="X269" s="236"/>
      <c r="Y269" s="236"/>
      <c r="Z269" s="909"/>
      <c r="AA269" s="909"/>
      <c r="AB269" s="909"/>
      <c r="AC269" s="909"/>
      <c r="AD269" s="971"/>
      <c r="AE269" s="238"/>
      <c r="AF269" s="236"/>
      <c r="AG269" s="236"/>
      <c r="AH269" s="236"/>
      <c r="AI269" s="236"/>
      <c r="AJ269" s="236"/>
      <c r="AK269" s="909"/>
      <c r="AL269" s="971"/>
      <c r="AM269" s="955"/>
      <c r="AN269" s="236"/>
      <c r="AO269" s="236"/>
      <c r="AP269" s="909"/>
      <c r="AQ269" s="958"/>
      <c r="AR269" s="938"/>
      <c r="AS269" s="236"/>
      <c r="AT269" s="236"/>
      <c r="AU269" s="236"/>
      <c r="AV269" s="236"/>
      <c r="AW269" s="236"/>
      <c r="AX269" s="909"/>
      <c r="AY269" s="377"/>
      <c r="AZ269" s="952"/>
      <c r="BA269" s="935"/>
      <c r="BB269" s="935"/>
      <c r="BC269" s="935"/>
      <c r="BD269" s="935"/>
      <c r="BE269" s="980"/>
      <c r="BF269" s="935"/>
      <c r="BG269" s="935"/>
      <c r="BH269" s="935"/>
      <c r="BI269" s="968"/>
      <c r="BJ269" s="930"/>
      <c r="BK269" s="931"/>
    </row>
    <row r="270" spans="2:63" x14ac:dyDescent="0.25">
      <c r="B270" s="903"/>
      <c r="C270" s="906"/>
      <c r="D270" s="370"/>
      <c r="E270" s="236"/>
      <c r="F270" s="236"/>
      <c r="G270" s="909"/>
      <c r="H270" s="238"/>
      <c r="I270" s="238"/>
      <c r="J270" s="238"/>
      <c r="K270" s="238"/>
      <c r="L270" s="238"/>
      <c r="M270" s="238"/>
      <c r="N270" s="909"/>
      <c r="O270" s="235"/>
      <c r="P270" s="909"/>
      <c r="Q270" s="237"/>
      <c r="R270" s="237"/>
      <c r="S270" s="237"/>
      <c r="T270" s="237"/>
      <c r="U270" s="974"/>
      <c r="V270" s="977"/>
      <c r="W270" s="955"/>
      <c r="X270" s="236"/>
      <c r="Y270" s="236"/>
      <c r="Z270" s="909"/>
      <c r="AA270" s="909"/>
      <c r="AB270" s="909"/>
      <c r="AC270" s="909"/>
      <c r="AD270" s="971"/>
      <c r="AE270" s="238"/>
      <c r="AF270" s="236"/>
      <c r="AG270" s="236"/>
      <c r="AH270" s="236"/>
      <c r="AI270" s="236"/>
      <c r="AJ270" s="236"/>
      <c r="AK270" s="909"/>
      <c r="AL270" s="971"/>
      <c r="AM270" s="955"/>
      <c r="AN270" s="236"/>
      <c r="AO270" s="236"/>
      <c r="AP270" s="909"/>
      <c r="AQ270" s="958"/>
      <c r="AR270" s="938"/>
      <c r="AS270" s="236"/>
      <c r="AT270" s="236"/>
      <c r="AU270" s="236"/>
      <c r="AV270" s="236"/>
      <c r="AW270" s="236"/>
      <c r="AX270" s="909"/>
      <c r="AY270" s="377"/>
      <c r="AZ270" s="952"/>
      <c r="BA270" s="935"/>
      <c r="BB270" s="935"/>
      <c r="BC270" s="935"/>
      <c r="BD270" s="935"/>
      <c r="BE270" s="980"/>
      <c r="BF270" s="935"/>
      <c r="BG270" s="935"/>
      <c r="BH270" s="935"/>
      <c r="BI270" s="968"/>
      <c r="BJ270" s="930"/>
      <c r="BK270" s="931"/>
    </row>
    <row r="271" spans="2:63" x14ac:dyDescent="0.25">
      <c r="B271" s="903"/>
      <c r="C271" s="906"/>
      <c r="D271" s="370"/>
      <c r="E271" s="236"/>
      <c r="F271" s="236"/>
      <c r="G271" s="909"/>
      <c r="H271" s="238"/>
      <c r="I271" s="238"/>
      <c r="J271" s="238"/>
      <c r="K271" s="238"/>
      <c r="L271" s="238"/>
      <c r="M271" s="238"/>
      <c r="N271" s="909"/>
      <c r="O271" s="235"/>
      <c r="P271" s="909"/>
      <c r="Q271" s="237"/>
      <c r="R271" s="237"/>
      <c r="S271" s="237"/>
      <c r="T271" s="237"/>
      <c r="U271" s="974"/>
      <c r="V271" s="977"/>
      <c r="W271" s="955"/>
      <c r="X271" s="236"/>
      <c r="Y271" s="236"/>
      <c r="Z271" s="909"/>
      <c r="AA271" s="909"/>
      <c r="AB271" s="909"/>
      <c r="AC271" s="909"/>
      <c r="AD271" s="971"/>
      <c r="AE271" s="238"/>
      <c r="AF271" s="236"/>
      <c r="AG271" s="236"/>
      <c r="AH271" s="236"/>
      <c r="AI271" s="236"/>
      <c r="AJ271" s="236"/>
      <c r="AK271" s="909"/>
      <c r="AL271" s="971"/>
      <c r="AM271" s="955"/>
      <c r="AN271" s="236"/>
      <c r="AO271" s="236"/>
      <c r="AP271" s="909"/>
      <c r="AQ271" s="958"/>
      <c r="AR271" s="938"/>
      <c r="AS271" s="236"/>
      <c r="AT271" s="236"/>
      <c r="AU271" s="236"/>
      <c r="AV271" s="236"/>
      <c r="AW271" s="236"/>
      <c r="AX271" s="909"/>
      <c r="AY271" s="377"/>
      <c r="AZ271" s="952"/>
      <c r="BA271" s="935"/>
      <c r="BB271" s="935"/>
      <c r="BC271" s="935"/>
      <c r="BD271" s="935"/>
      <c r="BE271" s="980"/>
      <c r="BF271" s="935"/>
      <c r="BG271" s="935"/>
      <c r="BH271" s="935"/>
      <c r="BI271" s="968"/>
      <c r="BJ271" s="930"/>
      <c r="BK271" s="931"/>
    </row>
    <row r="272" spans="2:63" x14ac:dyDescent="0.25">
      <c r="B272" s="903"/>
      <c r="C272" s="906"/>
      <c r="D272" s="370"/>
      <c r="E272" s="236"/>
      <c r="F272" s="236"/>
      <c r="G272" s="909"/>
      <c r="H272" s="238"/>
      <c r="I272" s="238"/>
      <c r="J272" s="238"/>
      <c r="K272" s="238"/>
      <c r="L272" s="238"/>
      <c r="M272" s="238"/>
      <c r="N272" s="909"/>
      <c r="O272" s="235"/>
      <c r="P272" s="909"/>
      <c r="Q272" s="237"/>
      <c r="R272" s="237"/>
      <c r="S272" s="237"/>
      <c r="T272" s="237"/>
      <c r="U272" s="974"/>
      <c r="V272" s="977"/>
      <c r="W272" s="955"/>
      <c r="X272" s="236"/>
      <c r="Y272" s="236"/>
      <c r="Z272" s="909"/>
      <c r="AA272" s="909"/>
      <c r="AB272" s="909"/>
      <c r="AC272" s="909"/>
      <c r="AD272" s="971"/>
      <c r="AE272" s="238"/>
      <c r="AF272" s="236"/>
      <c r="AG272" s="236"/>
      <c r="AH272" s="236"/>
      <c r="AI272" s="236"/>
      <c r="AJ272" s="236"/>
      <c r="AK272" s="909"/>
      <c r="AL272" s="971"/>
      <c r="AM272" s="955"/>
      <c r="AN272" s="236"/>
      <c r="AO272" s="236"/>
      <c r="AP272" s="909"/>
      <c r="AQ272" s="958"/>
      <c r="AR272" s="938"/>
      <c r="AS272" s="236"/>
      <c r="AT272" s="236"/>
      <c r="AU272" s="236"/>
      <c r="AV272" s="236"/>
      <c r="AW272" s="236"/>
      <c r="AX272" s="909"/>
      <c r="AY272" s="377"/>
      <c r="AZ272" s="952"/>
      <c r="BA272" s="935"/>
      <c r="BB272" s="935"/>
      <c r="BC272" s="935"/>
      <c r="BD272" s="935"/>
      <c r="BE272" s="980"/>
      <c r="BF272" s="935"/>
      <c r="BG272" s="935"/>
      <c r="BH272" s="935"/>
      <c r="BI272" s="968"/>
      <c r="BJ272" s="930"/>
      <c r="BK272" s="931"/>
    </row>
    <row r="273" spans="2:63" x14ac:dyDescent="0.25">
      <c r="B273" s="903"/>
      <c r="C273" s="906"/>
      <c r="D273" s="370"/>
      <c r="E273" s="236"/>
      <c r="F273" s="236"/>
      <c r="G273" s="909"/>
      <c r="H273" s="238"/>
      <c r="I273" s="238"/>
      <c r="J273" s="238"/>
      <c r="K273" s="238"/>
      <c r="L273" s="238"/>
      <c r="M273" s="238"/>
      <c r="N273" s="909"/>
      <c r="O273" s="235"/>
      <c r="P273" s="909"/>
      <c r="Q273" s="237"/>
      <c r="R273" s="237"/>
      <c r="S273" s="237"/>
      <c r="T273" s="237"/>
      <c r="U273" s="974"/>
      <c r="V273" s="977"/>
      <c r="W273" s="955"/>
      <c r="X273" s="236"/>
      <c r="Y273" s="236"/>
      <c r="Z273" s="909"/>
      <c r="AA273" s="909"/>
      <c r="AB273" s="909"/>
      <c r="AC273" s="909"/>
      <c r="AD273" s="971"/>
      <c r="AE273" s="238"/>
      <c r="AF273" s="236"/>
      <c r="AG273" s="236"/>
      <c r="AH273" s="236"/>
      <c r="AI273" s="236"/>
      <c r="AJ273" s="236"/>
      <c r="AK273" s="909"/>
      <c r="AL273" s="971"/>
      <c r="AM273" s="955"/>
      <c r="AN273" s="236"/>
      <c r="AO273" s="236"/>
      <c r="AP273" s="909"/>
      <c r="AQ273" s="958"/>
      <c r="AR273" s="938"/>
      <c r="AS273" s="236"/>
      <c r="AT273" s="236"/>
      <c r="AU273" s="236"/>
      <c r="AV273" s="236"/>
      <c r="AW273" s="236"/>
      <c r="AX273" s="909"/>
      <c r="AY273" s="377"/>
      <c r="AZ273" s="952"/>
      <c r="BA273" s="935"/>
      <c r="BB273" s="935"/>
      <c r="BC273" s="935"/>
      <c r="BD273" s="935"/>
      <c r="BE273" s="980"/>
      <c r="BF273" s="935"/>
      <c r="BG273" s="935"/>
      <c r="BH273" s="935"/>
      <c r="BI273" s="968"/>
      <c r="BJ273" s="930"/>
      <c r="BK273" s="931"/>
    </row>
    <row r="274" spans="2:63" x14ac:dyDescent="0.25">
      <c r="B274" s="903"/>
      <c r="C274" s="906"/>
      <c r="D274" s="370"/>
      <c r="E274" s="236"/>
      <c r="F274" s="236"/>
      <c r="G274" s="909"/>
      <c r="H274" s="238"/>
      <c r="I274" s="238"/>
      <c r="J274" s="238"/>
      <c r="K274" s="238"/>
      <c r="L274" s="238"/>
      <c r="M274" s="238"/>
      <c r="N274" s="909"/>
      <c r="O274" s="235"/>
      <c r="P274" s="909"/>
      <c r="Q274" s="237"/>
      <c r="R274" s="237"/>
      <c r="S274" s="237"/>
      <c r="T274" s="237"/>
      <c r="U274" s="974"/>
      <c r="V274" s="977"/>
      <c r="W274" s="955"/>
      <c r="X274" s="236"/>
      <c r="Y274" s="236"/>
      <c r="Z274" s="909"/>
      <c r="AA274" s="909"/>
      <c r="AB274" s="909"/>
      <c r="AC274" s="909"/>
      <c r="AD274" s="971"/>
      <c r="AE274" s="238"/>
      <c r="AF274" s="236"/>
      <c r="AG274" s="236"/>
      <c r="AH274" s="236"/>
      <c r="AI274" s="236"/>
      <c r="AJ274" s="236"/>
      <c r="AK274" s="909"/>
      <c r="AL274" s="971"/>
      <c r="AM274" s="955"/>
      <c r="AN274" s="236"/>
      <c r="AO274" s="236"/>
      <c r="AP274" s="909"/>
      <c r="AQ274" s="958"/>
      <c r="AR274" s="938"/>
      <c r="AS274" s="236"/>
      <c r="AT274" s="236"/>
      <c r="AU274" s="236"/>
      <c r="AV274" s="236"/>
      <c r="AW274" s="236"/>
      <c r="AX274" s="909"/>
      <c r="AY274" s="377"/>
      <c r="AZ274" s="952"/>
      <c r="BA274" s="935"/>
      <c r="BB274" s="935"/>
      <c r="BC274" s="935"/>
      <c r="BD274" s="935"/>
      <c r="BE274" s="980"/>
      <c r="BF274" s="935"/>
      <c r="BG274" s="935"/>
      <c r="BH274" s="935"/>
      <c r="BI274" s="968"/>
      <c r="BJ274" s="930"/>
      <c r="BK274" s="931"/>
    </row>
    <row r="275" spans="2:63" x14ac:dyDescent="0.25">
      <c r="B275" s="903"/>
      <c r="C275" s="906"/>
      <c r="D275" s="370"/>
      <c r="E275" s="236"/>
      <c r="F275" s="236"/>
      <c r="G275" s="909"/>
      <c r="H275" s="238"/>
      <c r="I275" s="238"/>
      <c r="J275" s="238"/>
      <c r="K275" s="238"/>
      <c r="L275" s="238"/>
      <c r="M275" s="238"/>
      <c r="N275" s="909"/>
      <c r="O275" s="235"/>
      <c r="P275" s="909"/>
      <c r="Q275" s="237"/>
      <c r="R275" s="237"/>
      <c r="S275" s="237"/>
      <c r="T275" s="237"/>
      <c r="U275" s="974"/>
      <c r="V275" s="977"/>
      <c r="W275" s="955"/>
      <c r="X275" s="236"/>
      <c r="Y275" s="236"/>
      <c r="Z275" s="909"/>
      <c r="AA275" s="909"/>
      <c r="AB275" s="909"/>
      <c r="AC275" s="909"/>
      <c r="AD275" s="971"/>
      <c r="AE275" s="238"/>
      <c r="AF275" s="236"/>
      <c r="AG275" s="236"/>
      <c r="AH275" s="236"/>
      <c r="AI275" s="236"/>
      <c r="AJ275" s="236"/>
      <c r="AK275" s="909"/>
      <c r="AL275" s="971"/>
      <c r="AM275" s="955"/>
      <c r="AN275" s="236"/>
      <c r="AO275" s="236"/>
      <c r="AP275" s="909"/>
      <c r="AQ275" s="958"/>
      <c r="AR275" s="938"/>
      <c r="AS275" s="236"/>
      <c r="AT275" s="236"/>
      <c r="AU275" s="236"/>
      <c r="AV275" s="236"/>
      <c r="AW275" s="236"/>
      <c r="AX275" s="909"/>
      <c r="AY275" s="377"/>
      <c r="AZ275" s="952"/>
      <c r="BA275" s="935"/>
      <c r="BB275" s="935"/>
      <c r="BC275" s="935"/>
      <c r="BD275" s="935"/>
      <c r="BE275" s="980"/>
      <c r="BF275" s="935"/>
      <c r="BG275" s="935"/>
      <c r="BH275" s="935"/>
      <c r="BI275" s="968"/>
      <c r="BJ275" s="930"/>
      <c r="BK275" s="931"/>
    </row>
    <row r="276" spans="2:63" x14ac:dyDescent="0.25">
      <c r="B276" s="903"/>
      <c r="C276" s="906"/>
      <c r="D276" s="370"/>
      <c r="E276" s="236"/>
      <c r="F276" s="236"/>
      <c r="G276" s="909"/>
      <c r="H276" s="238"/>
      <c r="I276" s="238"/>
      <c r="J276" s="238"/>
      <c r="K276" s="238"/>
      <c r="L276" s="238"/>
      <c r="M276" s="238"/>
      <c r="N276" s="909"/>
      <c r="O276" s="235"/>
      <c r="P276" s="909"/>
      <c r="Q276" s="237"/>
      <c r="R276" s="237"/>
      <c r="S276" s="237"/>
      <c r="T276" s="237"/>
      <c r="U276" s="974"/>
      <c r="V276" s="977"/>
      <c r="W276" s="955"/>
      <c r="X276" s="236"/>
      <c r="Y276" s="236"/>
      <c r="Z276" s="909"/>
      <c r="AA276" s="909"/>
      <c r="AB276" s="909"/>
      <c r="AC276" s="909"/>
      <c r="AD276" s="971"/>
      <c r="AE276" s="238"/>
      <c r="AF276" s="236"/>
      <c r="AG276" s="236"/>
      <c r="AH276" s="236"/>
      <c r="AI276" s="236"/>
      <c r="AJ276" s="236"/>
      <c r="AK276" s="909"/>
      <c r="AL276" s="971"/>
      <c r="AM276" s="955"/>
      <c r="AN276" s="236"/>
      <c r="AO276" s="236"/>
      <c r="AP276" s="909"/>
      <c r="AQ276" s="958"/>
      <c r="AR276" s="938"/>
      <c r="AS276" s="236"/>
      <c r="AT276" s="236"/>
      <c r="AU276" s="236"/>
      <c r="AV276" s="236"/>
      <c r="AW276" s="236"/>
      <c r="AX276" s="909"/>
      <c r="AY276" s="377"/>
      <c r="AZ276" s="952"/>
      <c r="BA276" s="935"/>
      <c r="BB276" s="935"/>
      <c r="BC276" s="935"/>
      <c r="BD276" s="935"/>
      <c r="BE276" s="980"/>
      <c r="BF276" s="935"/>
      <c r="BG276" s="935"/>
      <c r="BH276" s="935"/>
      <c r="BI276" s="968"/>
      <c r="BJ276" s="930"/>
      <c r="BK276" s="931"/>
    </row>
    <row r="277" spans="2:63" ht="13.8" thickBot="1" x14ac:dyDescent="0.3">
      <c r="B277" s="904"/>
      <c r="C277" s="907"/>
      <c r="D277" s="371"/>
      <c r="E277" s="372"/>
      <c r="F277" s="372"/>
      <c r="G277" s="910"/>
      <c r="H277" s="373"/>
      <c r="I277" s="373"/>
      <c r="J277" s="373"/>
      <c r="K277" s="373"/>
      <c r="L277" s="373"/>
      <c r="M277" s="373"/>
      <c r="N277" s="910"/>
      <c r="O277" s="374"/>
      <c r="P277" s="910"/>
      <c r="Q277" s="375"/>
      <c r="R277" s="375"/>
      <c r="S277" s="375"/>
      <c r="T277" s="375"/>
      <c r="U277" s="975"/>
      <c r="V277" s="978"/>
      <c r="W277" s="956"/>
      <c r="X277" s="372"/>
      <c r="Y277" s="372"/>
      <c r="Z277" s="910"/>
      <c r="AA277" s="910"/>
      <c r="AB277" s="910"/>
      <c r="AC277" s="910"/>
      <c r="AD277" s="972"/>
      <c r="AE277" s="373"/>
      <c r="AF277" s="372"/>
      <c r="AG277" s="372"/>
      <c r="AH277" s="372"/>
      <c r="AI277" s="372"/>
      <c r="AJ277" s="372"/>
      <c r="AK277" s="910"/>
      <c r="AL277" s="972"/>
      <c r="AM277" s="956"/>
      <c r="AN277" s="372"/>
      <c r="AO277" s="372"/>
      <c r="AP277" s="910"/>
      <c r="AQ277" s="959"/>
      <c r="AR277" s="939"/>
      <c r="AS277" s="372"/>
      <c r="AT277" s="372"/>
      <c r="AU277" s="372"/>
      <c r="AV277" s="372"/>
      <c r="AW277" s="372"/>
      <c r="AX277" s="910"/>
      <c r="AY277" s="378"/>
      <c r="AZ277" s="953"/>
      <c r="BA277" s="936"/>
      <c r="BB277" s="936"/>
      <c r="BC277" s="936"/>
      <c r="BD277" s="936"/>
      <c r="BE277" s="981"/>
      <c r="BF277" s="936"/>
      <c r="BG277" s="936"/>
      <c r="BH277" s="936"/>
      <c r="BI277" s="969"/>
      <c r="BJ277" s="932"/>
      <c r="BK277" s="933"/>
    </row>
    <row r="278" spans="2:63" ht="13.8" thickTop="1" x14ac:dyDescent="0.25">
      <c r="B278" s="902" t="str">
        <f>IF(Summary!L33="","",Summary!L33)</f>
        <v/>
      </c>
      <c r="C278" s="905" t="str">
        <f>IF(B278="","",VLOOKUP(B278,Summary!$L$6:$M$106,2,FALSE))</f>
        <v/>
      </c>
      <c r="D278" s="369"/>
      <c r="E278" s="249"/>
      <c r="F278" s="250"/>
      <c r="G278" s="908"/>
      <c r="H278" s="252"/>
      <c r="I278" s="252"/>
      <c r="J278" s="252"/>
      <c r="K278" s="252"/>
      <c r="L278" s="252"/>
      <c r="M278" s="252"/>
      <c r="N278" s="908"/>
      <c r="O278" s="249"/>
      <c r="P278" s="908"/>
      <c r="Q278" s="253"/>
      <c r="R278" s="253"/>
      <c r="S278" s="253"/>
      <c r="T278" s="253"/>
      <c r="U278" s="973"/>
      <c r="V278" s="976"/>
      <c r="W278" s="954"/>
      <c r="X278" s="250"/>
      <c r="Y278" s="250"/>
      <c r="Z278" s="908"/>
      <c r="AA278" s="908"/>
      <c r="AB278" s="908"/>
      <c r="AC278" s="908"/>
      <c r="AD278" s="970"/>
      <c r="AE278" s="252"/>
      <c r="AF278" s="250"/>
      <c r="AG278" s="250"/>
      <c r="AH278" s="250"/>
      <c r="AI278" s="250"/>
      <c r="AJ278" s="250"/>
      <c r="AK278" s="908"/>
      <c r="AL278" s="970"/>
      <c r="AM278" s="954"/>
      <c r="AN278" s="250"/>
      <c r="AO278" s="250"/>
      <c r="AP278" s="908"/>
      <c r="AQ278" s="957"/>
      <c r="AR278" s="937"/>
      <c r="AS278" s="250"/>
      <c r="AT278" s="250"/>
      <c r="AU278" s="250"/>
      <c r="AV278" s="250"/>
      <c r="AW278" s="250"/>
      <c r="AX278" s="908"/>
      <c r="AY278" s="376"/>
      <c r="AZ278" s="951">
        <f>IF(B278="",0,SUMIF(Labor!$F$13:$F$351, Activity_Location_Listing!C278, Labor!$BX$13:$BX$351))</f>
        <v>0</v>
      </c>
      <c r="BA278" s="934">
        <f>IF(B278="",0,SUMIF(Equipment!$G$11:$G$150, Activity_Location_Listing!C278, Equipment!$BK$11:$BK$150))</f>
        <v>0</v>
      </c>
      <c r="BB278" s="934">
        <f>IF(B278="",0,SUMIF(Material!$J$10:$J$59, Activity_Location_Listing!C278, Material!$P$10:$P$59))</f>
        <v>0</v>
      </c>
      <c r="BC278" s="934">
        <f>IF(B278="",0,SUMIF(Contract!$N$10:$N$85, Activity_Location_Listing!C278, Contract!$O$10:$O$85))</f>
        <v>0</v>
      </c>
      <c r="BD278" s="934">
        <f>IF(B278="",0,SUMIF(Rented_Equipment!$N$10:$N$45, Activity_Location_Listing!C278, Rented_Equipment!$Q$10:$Q$45))</f>
        <v>0</v>
      </c>
      <c r="BE278" s="979">
        <f>IF(B278="",0,SUMIF(Purchased_Equipment!$Q$11:$Q$46,Activity_Location_Listing!C278,Purchased_Equipment!$R$11:$R$46))</f>
        <v>0</v>
      </c>
      <c r="BF278" s="934">
        <f>IF(B278="",0,SUMIF(Soft_Costs!$P$11:$P$46,Activity_Location_Listing!C278,Soft_Costs!$Q$11:$Q$46))</f>
        <v>0</v>
      </c>
      <c r="BG278" s="934">
        <f>IF(B278="",0,SUMIF(Mutual_Aid!$F$10:$F$19, Activity_Location_Listing!C278, Mutual_Aid!$J$10:$J$19)+SUMIF(Mutual_Aid!$F$23:$F$32, Activity_Location_Listing!C278, Mutual_Aid!$J$23:$J$32)+SUMIF(Mutual_Aid!$F$36:$F$55, Activity_Location_Listing!C278, Mutual_Aid!$J$36:$J$55))</f>
        <v>0</v>
      </c>
      <c r="BH278" s="934">
        <f>IF(B278="",0,SUMIF(Insurance_Reductions!$P$10:$P$45,Activity_Location_Listing!C278,Insurance_Reductions!$Q$10:$Q$45))</f>
        <v>0</v>
      </c>
      <c r="BI278" s="967">
        <f>IF(B278="",0,AQ278)</f>
        <v>0</v>
      </c>
      <c r="BJ278" s="928">
        <f t="shared" ref="BJ278" si="26">SUM(AZ278:BG287)-BH278-BI278</f>
        <v>0</v>
      </c>
      <c r="BK278" s="929"/>
    </row>
    <row r="279" spans="2:63" x14ac:dyDescent="0.25">
      <c r="B279" s="903"/>
      <c r="C279" s="906"/>
      <c r="D279" s="370"/>
      <c r="E279" s="236"/>
      <c r="F279" s="236"/>
      <c r="G279" s="909"/>
      <c r="H279" s="238"/>
      <c r="I279" s="238"/>
      <c r="J279" s="238"/>
      <c r="K279" s="238"/>
      <c r="L279" s="238"/>
      <c r="M279" s="238"/>
      <c r="N279" s="909"/>
      <c r="O279" s="235"/>
      <c r="P279" s="909"/>
      <c r="Q279" s="237"/>
      <c r="R279" s="237"/>
      <c r="S279" s="237"/>
      <c r="T279" s="237"/>
      <c r="U279" s="974"/>
      <c r="V279" s="977"/>
      <c r="W279" s="955"/>
      <c r="X279" s="236"/>
      <c r="Y279" s="236"/>
      <c r="Z279" s="909"/>
      <c r="AA279" s="909"/>
      <c r="AB279" s="909"/>
      <c r="AC279" s="909"/>
      <c r="AD279" s="971"/>
      <c r="AE279" s="238"/>
      <c r="AF279" s="236"/>
      <c r="AG279" s="236"/>
      <c r="AH279" s="236"/>
      <c r="AI279" s="236"/>
      <c r="AJ279" s="236"/>
      <c r="AK279" s="909"/>
      <c r="AL279" s="971"/>
      <c r="AM279" s="955"/>
      <c r="AN279" s="236"/>
      <c r="AO279" s="236"/>
      <c r="AP279" s="909"/>
      <c r="AQ279" s="958"/>
      <c r="AR279" s="938"/>
      <c r="AS279" s="236"/>
      <c r="AT279" s="236"/>
      <c r="AU279" s="236"/>
      <c r="AV279" s="236"/>
      <c r="AW279" s="236"/>
      <c r="AX279" s="909"/>
      <c r="AY279" s="377"/>
      <c r="AZ279" s="952"/>
      <c r="BA279" s="935"/>
      <c r="BB279" s="935"/>
      <c r="BC279" s="935"/>
      <c r="BD279" s="935"/>
      <c r="BE279" s="980"/>
      <c r="BF279" s="935"/>
      <c r="BG279" s="935"/>
      <c r="BH279" s="935"/>
      <c r="BI279" s="968"/>
      <c r="BJ279" s="930"/>
      <c r="BK279" s="931"/>
    </row>
    <row r="280" spans="2:63" x14ac:dyDescent="0.25">
      <c r="B280" s="903"/>
      <c r="C280" s="906"/>
      <c r="D280" s="370"/>
      <c r="E280" s="236"/>
      <c r="F280" s="236"/>
      <c r="G280" s="909"/>
      <c r="H280" s="238"/>
      <c r="I280" s="238"/>
      <c r="J280" s="238"/>
      <c r="K280" s="238"/>
      <c r="L280" s="238"/>
      <c r="M280" s="238"/>
      <c r="N280" s="909"/>
      <c r="O280" s="235"/>
      <c r="P280" s="909"/>
      <c r="Q280" s="237"/>
      <c r="R280" s="237"/>
      <c r="S280" s="237"/>
      <c r="T280" s="237"/>
      <c r="U280" s="974"/>
      <c r="V280" s="977"/>
      <c r="W280" s="955"/>
      <c r="X280" s="236"/>
      <c r="Y280" s="236"/>
      <c r="Z280" s="909"/>
      <c r="AA280" s="909"/>
      <c r="AB280" s="909"/>
      <c r="AC280" s="909"/>
      <c r="AD280" s="971"/>
      <c r="AE280" s="238"/>
      <c r="AF280" s="236"/>
      <c r="AG280" s="236"/>
      <c r="AH280" s="236"/>
      <c r="AI280" s="236"/>
      <c r="AJ280" s="236"/>
      <c r="AK280" s="909"/>
      <c r="AL280" s="971"/>
      <c r="AM280" s="955"/>
      <c r="AN280" s="236"/>
      <c r="AO280" s="236"/>
      <c r="AP280" s="909"/>
      <c r="AQ280" s="958"/>
      <c r="AR280" s="938"/>
      <c r="AS280" s="236"/>
      <c r="AT280" s="236"/>
      <c r="AU280" s="236"/>
      <c r="AV280" s="236"/>
      <c r="AW280" s="236"/>
      <c r="AX280" s="909"/>
      <c r="AY280" s="377"/>
      <c r="AZ280" s="952"/>
      <c r="BA280" s="935"/>
      <c r="BB280" s="935"/>
      <c r="BC280" s="935"/>
      <c r="BD280" s="935"/>
      <c r="BE280" s="980"/>
      <c r="BF280" s="935"/>
      <c r="BG280" s="935"/>
      <c r="BH280" s="935"/>
      <c r="BI280" s="968"/>
      <c r="BJ280" s="930"/>
      <c r="BK280" s="931"/>
    </row>
    <row r="281" spans="2:63" x14ac:dyDescent="0.25">
      <c r="B281" s="903"/>
      <c r="C281" s="906"/>
      <c r="D281" s="370"/>
      <c r="E281" s="236"/>
      <c r="F281" s="236"/>
      <c r="G281" s="909"/>
      <c r="H281" s="238"/>
      <c r="I281" s="238"/>
      <c r="J281" s="238"/>
      <c r="K281" s="238"/>
      <c r="L281" s="238"/>
      <c r="M281" s="238"/>
      <c r="N281" s="909"/>
      <c r="O281" s="235"/>
      <c r="P281" s="909"/>
      <c r="Q281" s="237"/>
      <c r="R281" s="237"/>
      <c r="S281" s="237"/>
      <c r="T281" s="237"/>
      <c r="U281" s="974"/>
      <c r="V281" s="977"/>
      <c r="W281" s="955"/>
      <c r="X281" s="236"/>
      <c r="Y281" s="236"/>
      <c r="Z281" s="909"/>
      <c r="AA281" s="909"/>
      <c r="AB281" s="909"/>
      <c r="AC281" s="909"/>
      <c r="AD281" s="971"/>
      <c r="AE281" s="238"/>
      <c r="AF281" s="236"/>
      <c r="AG281" s="236"/>
      <c r="AH281" s="236"/>
      <c r="AI281" s="236"/>
      <c r="AJ281" s="236"/>
      <c r="AK281" s="909"/>
      <c r="AL281" s="971"/>
      <c r="AM281" s="955"/>
      <c r="AN281" s="236"/>
      <c r="AO281" s="236"/>
      <c r="AP281" s="909"/>
      <c r="AQ281" s="958"/>
      <c r="AR281" s="938"/>
      <c r="AS281" s="236"/>
      <c r="AT281" s="236"/>
      <c r="AU281" s="236"/>
      <c r="AV281" s="236"/>
      <c r="AW281" s="236"/>
      <c r="AX281" s="909"/>
      <c r="AY281" s="377"/>
      <c r="AZ281" s="952"/>
      <c r="BA281" s="935"/>
      <c r="BB281" s="935"/>
      <c r="BC281" s="935"/>
      <c r="BD281" s="935"/>
      <c r="BE281" s="980"/>
      <c r="BF281" s="935"/>
      <c r="BG281" s="935"/>
      <c r="BH281" s="935"/>
      <c r="BI281" s="968"/>
      <c r="BJ281" s="930"/>
      <c r="BK281" s="931"/>
    </row>
    <row r="282" spans="2:63" x14ac:dyDescent="0.25">
      <c r="B282" s="903"/>
      <c r="C282" s="906"/>
      <c r="D282" s="370"/>
      <c r="E282" s="236"/>
      <c r="F282" s="236"/>
      <c r="G282" s="909"/>
      <c r="H282" s="238"/>
      <c r="I282" s="238"/>
      <c r="J282" s="238"/>
      <c r="K282" s="238"/>
      <c r="L282" s="238"/>
      <c r="M282" s="238"/>
      <c r="N282" s="909"/>
      <c r="O282" s="235"/>
      <c r="P282" s="909"/>
      <c r="Q282" s="237"/>
      <c r="R282" s="237"/>
      <c r="S282" s="237"/>
      <c r="T282" s="237"/>
      <c r="U282" s="974"/>
      <c r="V282" s="977"/>
      <c r="W282" s="955"/>
      <c r="X282" s="236"/>
      <c r="Y282" s="236"/>
      <c r="Z282" s="909"/>
      <c r="AA282" s="909"/>
      <c r="AB282" s="909"/>
      <c r="AC282" s="909"/>
      <c r="AD282" s="971"/>
      <c r="AE282" s="238"/>
      <c r="AF282" s="236"/>
      <c r="AG282" s="236"/>
      <c r="AH282" s="236"/>
      <c r="AI282" s="236"/>
      <c r="AJ282" s="236"/>
      <c r="AK282" s="909"/>
      <c r="AL282" s="971"/>
      <c r="AM282" s="955"/>
      <c r="AN282" s="236"/>
      <c r="AO282" s="236"/>
      <c r="AP282" s="909"/>
      <c r="AQ282" s="958"/>
      <c r="AR282" s="938"/>
      <c r="AS282" s="236"/>
      <c r="AT282" s="236"/>
      <c r="AU282" s="236"/>
      <c r="AV282" s="236"/>
      <c r="AW282" s="236"/>
      <c r="AX282" s="909"/>
      <c r="AY282" s="377"/>
      <c r="AZ282" s="952"/>
      <c r="BA282" s="935"/>
      <c r="BB282" s="935"/>
      <c r="BC282" s="935"/>
      <c r="BD282" s="935"/>
      <c r="BE282" s="980"/>
      <c r="BF282" s="935"/>
      <c r="BG282" s="935"/>
      <c r="BH282" s="935"/>
      <c r="BI282" s="968"/>
      <c r="BJ282" s="930"/>
      <c r="BK282" s="931"/>
    </row>
    <row r="283" spans="2:63" x14ac:dyDescent="0.25">
      <c r="B283" s="903"/>
      <c r="C283" s="906"/>
      <c r="D283" s="370"/>
      <c r="E283" s="236"/>
      <c r="F283" s="236"/>
      <c r="G283" s="909"/>
      <c r="H283" s="238"/>
      <c r="I283" s="238"/>
      <c r="J283" s="238"/>
      <c r="K283" s="238"/>
      <c r="L283" s="238"/>
      <c r="M283" s="238"/>
      <c r="N283" s="909"/>
      <c r="O283" s="235"/>
      <c r="P283" s="909"/>
      <c r="Q283" s="237"/>
      <c r="R283" s="237"/>
      <c r="S283" s="237"/>
      <c r="T283" s="237"/>
      <c r="U283" s="974"/>
      <c r="V283" s="977"/>
      <c r="W283" s="955"/>
      <c r="X283" s="236"/>
      <c r="Y283" s="236"/>
      <c r="Z283" s="909"/>
      <c r="AA283" s="909"/>
      <c r="AB283" s="909"/>
      <c r="AC283" s="909"/>
      <c r="AD283" s="971"/>
      <c r="AE283" s="238"/>
      <c r="AF283" s="236"/>
      <c r="AG283" s="236"/>
      <c r="AH283" s="236"/>
      <c r="AI283" s="236"/>
      <c r="AJ283" s="236"/>
      <c r="AK283" s="909"/>
      <c r="AL283" s="971"/>
      <c r="AM283" s="955"/>
      <c r="AN283" s="236"/>
      <c r="AO283" s="236"/>
      <c r="AP283" s="909"/>
      <c r="AQ283" s="958"/>
      <c r="AR283" s="938"/>
      <c r="AS283" s="236"/>
      <c r="AT283" s="236"/>
      <c r="AU283" s="236"/>
      <c r="AV283" s="236"/>
      <c r="AW283" s="236"/>
      <c r="AX283" s="909"/>
      <c r="AY283" s="377"/>
      <c r="AZ283" s="952"/>
      <c r="BA283" s="935"/>
      <c r="BB283" s="935"/>
      <c r="BC283" s="935"/>
      <c r="BD283" s="935"/>
      <c r="BE283" s="980"/>
      <c r="BF283" s="935"/>
      <c r="BG283" s="935"/>
      <c r="BH283" s="935"/>
      <c r="BI283" s="968"/>
      <c r="BJ283" s="930"/>
      <c r="BK283" s="931"/>
    </row>
    <row r="284" spans="2:63" x14ac:dyDescent="0.25">
      <c r="B284" s="903"/>
      <c r="C284" s="906"/>
      <c r="D284" s="370"/>
      <c r="E284" s="236"/>
      <c r="F284" s="236"/>
      <c r="G284" s="909"/>
      <c r="H284" s="238"/>
      <c r="I284" s="238"/>
      <c r="J284" s="238"/>
      <c r="K284" s="238"/>
      <c r="L284" s="238"/>
      <c r="M284" s="238"/>
      <c r="N284" s="909"/>
      <c r="O284" s="235"/>
      <c r="P284" s="909"/>
      <c r="Q284" s="237"/>
      <c r="R284" s="237"/>
      <c r="S284" s="237"/>
      <c r="T284" s="237"/>
      <c r="U284" s="974"/>
      <c r="V284" s="977"/>
      <c r="W284" s="955"/>
      <c r="X284" s="236"/>
      <c r="Y284" s="236"/>
      <c r="Z284" s="909"/>
      <c r="AA284" s="909"/>
      <c r="AB284" s="909"/>
      <c r="AC284" s="909"/>
      <c r="AD284" s="971"/>
      <c r="AE284" s="238"/>
      <c r="AF284" s="236"/>
      <c r="AG284" s="236"/>
      <c r="AH284" s="236"/>
      <c r="AI284" s="236"/>
      <c r="AJ284" s="236"/>
      <c r="AK284" s="909"/>
      <c r="AL284" s="971"/>
      <c r="AM284" s="955"/>
      <c r="AN284" s="236"/>
      <c r="AO284" s="236"/>
      <c r="AP284" s="909"/>
      <c r="AQ284" s="958"/>
      <c r="AR284" s="938"/>
      <c r="AS284" s="236"/>
      <c r="AT284" s="236"/>
      <c r="AU284" s="236"/>
      <c r="AV284" s="236"/>
      <c r="AW284" s="236"/>
      <c r="AX284" s="909"/>
      <c r="AY284" s="377"/>
      <c r="AZ284" s="952"/>
      <c r="BA284" s="935"/>
      <c r="BB284" s="935"/>
      <c r="BC284" s="935"/>
      <c r="BD284" s="935"/>
      <c r="BE284" s="980"/>
      <c r="BF284" s="935"/>
      <c r="BG284" s="935"/>
      <c r="BH284" s="935"/>
      <c r="BI284" s="968"/>
      <c r="BJ284" s="930"/>
      <c r="BK284" s="931"/>
    </row>
    <row r="285" spans="2:63" x14ac:dyDescent="0.25">
      <c r="B285" s="903"/>
      <c r="C285" s="906"/>
      <c r="D285" s="370"/>
      <c r="E285" s="236"/>
      <c r="F285" s="236"/>
      <c r="G285" s="909"/>
      <c r="H285" s="238"/>
      <c r="I285" s="238"/>
      <c r="J285" s="238"/>
      <c r="K285" s="238"/>
      <c r="L285" s="238"/>
      <c r="M285" s="238"/>
      <c r="N285" s="909"/>
      <c r="O285" s="235"/>
      <c r="P285" s="909"/>
      <c r="Q285" s="237"/>
      <c r="R285" s="237"/>
      <c r="S285" s="237"/>
      <c r="T285" s="237"/>
      <c r="U285" s="974"/>
      <c r="V285" s="977"/>
      <c r="W285" s="955"/>
      <c r="X285" s="236"/>
      <c r="Y285" s="236"/>
      <c r="Z285" s="909"/>
      <c r="AA285" s="909"/>
      <c r="AB285" s="909"/>
      <c r="AC285" s="909"/>
      <c r="AD285" s="971"/>
      <c r="AE285" s="238"/>
      <c r="AF285" s="236"/>
      <c r="AG285" s="236"/>
      <c r="AH285" s="236"/>
      <c r="AI285" s="236"/>
      <c r="AJ285" s="236"/>
      <c r="AK285" s="909"/>
      <c r="AL285" s="971"/>
      <c r="AM285" s="955"/>
      <c r="AN285" s="236"/>
      <c r="AO285" s="236"/>
      <c r="AP285" s="909"/>
      <c r="AQ285" s="958"/>
      <c r="AR285" s="938"/>
      <c r="AS285" s="236"/>
      <c r="AT285" s="236"/>
      <c r="AU285" s="236"/>
      <c r="AV285" s="236"/>
      <c r="AW285" s="236"/>
      <c r="AX285" s="909"/>
      <c r="AY285" s="377"/>
      <c r="AZ285" s="952"/>
      <c r="BA285" s="935"/>
      <c r="BB285" s="935"/>
      <c r="BC285" s="935"/>
      <c r="BD285" s="935"/>
      <c r="BE285" s="980"/>
      <c r="BF285" s="935"/>
      <c r="BG285" s="935"/>
      <c r="BH285" s="935"/>
      <c r="BI285" s="968"/>
      <c r="BJ285" s="930"/>
      <c r="BK285" s="931"/>
    </row>
    <row r="286" spans="2:63" x14ac:dyDescent="0.25">
      <c r="B286" s="903"/>
      <c r="C286" s="906"/>
      <c r="D286" s="370"/>
      <c r="E286" s="236"/>
      <c r="F286" s="236"/>
      <c r="G286" s="909"/>
      <c r="H286" s="238"/>
      <c r="I286" s="238"/>
      <c r="J286" s="238"/>
      <c r="K286" s="238"/>
      <c r="L286" s="238"/>
      <c r="M286" s="238"/>
      <c r="N286" s="909"/>
      <c r="O286" s="235"/>
      <c r="P286" s="909"/>
      <c r="Q286" s="237"/>
      <c r="R286" s="237"/>
      <c r="S286" s="237"/>
      <c r="T286" s="237"/>
      <c r="U286" s="974"/>
      <c r="V286" s="977"/>
      <c r="W286" s="955"/>
      <c r="X286" s="236"/>
      <c r="Y286" s="236"/>
      <c r="Z286" s="909"/>
      <c r="AA286" s="909"/>
      <c r="AB286" s="909"/>
      <c r="AC286" s="909"/>
      <c r="AD286" s="971"/>
      <c r="AE286" s="238"/>
      <c r="AF286" s="236"/>
      <c r="AG286" s="236"/>
      <c r="AH286" s="236"/>
      <c r="AI286" s="236"/>
      <c r="AJ286" s="236"/>
      <c r="AK286" s="909"/>
      <c r="AL286" s="971"/>
      <c r="AM286" s="955"/>
      <c r="AN286" s="236"/>
      <c r="AO286" s="236"/>
      <c r="AP286" s="909"/>
      <c r="AQ286" s="958"/>
      <c r="AR286" s="938"/>
      <c r="AS286" s="236"/>
      <c r="AT286" s="236"/>
      <c r="AU286" s="236"/>
      <c r="AV286" s="236"/>
      <c r="AW286" s="236"/>
      <c r="AX286" s="909"/>
      <c r="AY286" s="377"/>
      <c r="AZ286" s="952"/>
      <c r="BA286" s="935"/>
      <c r="BB286" s="935"/>
      <c r="BC286" s="935"/>
      <c r="BD286" s="935"/>
      <c r="BE286" s="980"/>
      <c r="BF286" s="935"/>
      <c r="BG286" s="935"/>
      <c r="BH286" s="935"/>
      <c r="BI286" s="968"/>
      <c r="BJ286" s="930"/>
      <c r="BK286" s="931"/>
    </row>
    <row r="287" spans="2:63" ht="13.8" thickBot="1" x14ac:dyDescent="0.3">
      <c r="B287" s="904"/>
      <c r="C287" s="907"/>
      <c r="D287" s="371"/>
      <c r="E287" s="372"/>
      <c r="F287" s="372"/>
      <c r="G287" s="910"/>
      <c r="H287" s="373"/>
      <c r="I287" s="373"/>
      <c r="J287" s="373"/>
      <c r="K287" s="373"/>
      <c r="L287" s="373"/>
      <c r="M287" s="373"/>
      <c r="N287" s="910"/>
      <c r="O287" s="374"/>
      <c r="P287" s="910"/>
      <c r="Q287" s="375"/>
      <c r="R287" s="375"/>
      <c r="S287" s="375"/>
      <c r="T287" s="375"/>
      <c r="U287" s="975"/>
      <c r="V287" s="978"/>
      <c r="W287" s="956"/>
      <c r="X287" s="372"/>
      <c r="Y287" s="372"/>
      <c r="Z287" s="910"/>
      <c r="AA287" s="910"/>
      <c r="AB287" s="910"/>
      <c r="AC287" s="910"/>
      <c r="AD287" s="972"/>
      <c r="AE287" s="373"/>
      <c r="AF287" s="372"/>
      <c r="AG287" s="372"/>
      <c r="AH287" s="372"/>
      <c r="AI287" s="372"/>
      <c r="AJ287" s="372"/>
      <c r="AK287" s="910"/>
      <c r="AL287" s="972"/>
      <c r="AM287" s="956"/>
      <c r="AN287" s="372"/>
      <c r="AO287" s="372"/>
      <c r="AP287" s="910"/>
      <c r="AQ287" s="959"/>
      <c r="AR287" s="939"/>
      <c r="AS287" s="372"/>
      <c r="AT287" s="372"/>
      <c r="AU287" s="372"/>
      <c r="AV287" s="372"/>
      <c r="AW287" s="372"/>
      <c r="AX287" s="910"/>
      <c r="AY287" s="378"/>
      <c r="AZ287" s="953"/>
      <c r="BA287" s="936"/>
      <c r="BB287" s="936"/>
      <c r="BC287" s="936"/>
      <c r="BD287" s="936"/>
      <c r="BE287" s="981"/>
      <c r="BF287" s="936"/>
      <c r="BG287" s="936"/>
      <c r="BH287" s="936"/>
      <c r="BI287" s="969"/>
      <c r="BJ287" s="932"/>
      <c r="BK287" s="933"/>
    </row>
    <row r="288" spans="2:63" ht="13.8" thickTop="1" x14ac:dyDescent="0.25">
      <c r="B288" s="902" t="str">
        <f>IF(Summary!L34="","",Summary!L34)</f>
        <v/>
      </c>
      <c r="C288" s="905" t="str">
        <f>IF(B288="","",VLOOKUP(B288,Summary!$L$6:$M$106,2,FALSE))</f>
        <v/>
      </c>
      <c r="D288" s="369"/>
      <c r="E288" s="249"/>
      <c r="F288" s="250"/>
      <c r="G288" s="908"/>
      <c r="H288" s="252"/>
      <c r="I288" s="252"/>
      <c r="J288" s="252"/>
      <c r="K288" s="252"/>
      <c r="L288" s="252"/>
      <c r="M288" s="252"/>
      <c r="N288" s="908"/>
      <c r="O288" s="249"/>
      <c r="P288" s="908"/>
      <c r="Q288" s="253"/>
      <c r="R288" s="253"/>
      <c r="S288" s="253"/>
      <c r="T288" s="253"/>
      <c r="U288" s="973"/>
      <c r="V288" s="976"/>
      <c r="W288" s="954"/>
      <c r="X288" s="250"/>
      <c r="Y288" s="250"/>
      <c r="Z288" s="908"/>
      <c r="AA288" s="908"/>
      <c r="AB288" s="908"/>
      <c r="AC288" s="908"/>
      <c r="AD288" s="970"/>
      <c r="AE288" s="252"/>
      <c r="AF288" s="250"/>
      <c r="AG288" s="250"/>
      <c r="AH288" s="250"/>
      <c r="AI288" s="250"/>
      <c r="AJ288" s="250"/>
      <c r="AK288" s="908"/>
      <c r="AL288" s="970"/>
      <c r="AM288" s="954"/>
      <c r="AN288" s="250"/>
      <c r="AO288" s="250"/>
      <c r="AP288" s="908"/>
      <c r="AQ288" s="957"/>
      <c r="AR288" s="937"/>
      <c r="AS288" s="250"/>
      <c r="AT288" s="250"/>
      <c r="AU288" s="250"/>
      <c r="AV288" s="250"/>
      <c r="AW288" s="250"/>
      <c r="AX288" s="908"/>
      <c r="AY288" s="376"/>
      <c r="AZ288" s="951">
        <f>IF(B288="",0,SUMIF(Labor!$F$13:$F$351, Activity_Location_Listing!C288, Labor!$BX$13:$BX$351))</f>
        <v>0</v>
      </c>
      <c r="BA288" s="934">
        <f>IF(B288="",0,SUMIF(Equipment!$G$11:$G$150, Activity_Location_Listing!C288, Equipment!$BK$11:$BK$150))</f>
        <v>0</v>
      </c>
      <c r="BB288" s="934">
        <f>IF(B288="",0,SUMIF(Material!$J$10:$J$59, Activity_Location_Listing!C288, Material!$P$10:$P$59))</f>
        <v>0</v>
      </c>
      <c r="BC288" s="934">
        <f>IF(B288="",0,SUMIF(Contract!$N$10:$N$85, Activity_Location_Listing!C288, Contract!$O$10:$O$85))</f>
        <v>0</v>
      </c>
      <c r="BD288" s="934">
        <f>IF(B288="",0,SUMIF(Rented_Equipment!$N$10:$N$45, Activity_Location_Listing!C288, Rented_Equipment!$Q$10:$Q$45))</f>
        <v>0</v>
      </c>
      <c r="BE288" s="979">
        <f>IF(B288="",0,SUMIF(Purchased_Equipment!$Q$11:$Q$46,Activity_Location_Listing!C288,Purchased_Equipment!$R$11:$R$46))</f>
        <v>0</v>
      </c>
      <c r="BF288" s="934">
        <f>IF(B288="",0,SUMIF(Soft_Costs!$P$11:$P$46,Activity_Location_Listing!C288,Soft_Costs!$Q$11:$Q$46))</f>
        <v>0</v>
      </c>
      <c r="BG288" s="934">
        <f>IF(B288="",0,SUMIF(Mutual_Aid!$F$10:$F$19, Activity_Location_Listing!C288, Mutual_Aid!$J$10:$J$19)+SUMIF(Mutual_Aid!$F$23:$F$32, Activity_Location_Listing!C288, Mutual_Aid!$J$23:$J$32)+SUMIF(Mutual_Aid!$F$36:$F$55, Activity_Location_Listing!C288, Mutual_Aid!$J$36:$J$55))</f>
        <v>0</v>
      </c>
      <c r="BH288" s="934">
        <f>IF(B288="",0,SUMIF(Insurance_Reductions!$P$10:$P$45,Activity_Location_Listing!C288,Insurance_Reductions!$Q$10:$Q$45))</f>
        <v>0</v>
      </c>
      <c r="BI288" s="967">
        <f>IF(B288="",0,AQ288)</f>
        <v>0</v>
      </c>
      <c r="BJ288" s="928">
        <f t="shared" ref="BJ288" si="27">SUM(AZ288:BG297)-BH288-BI288</f>
        <v>0</v>
      </c>
      <c r="BK288" s="929"/>
    </row>
    <row r="289" spans="2:63" x14ac:dyDescent="0.25">
      <c r="B289" s="903"/>
      <c r="C289" s="906"/>
      <c r="D289" s="370"/>
      <c r="E289" s="236"/>
      <c r="F289" s="236"/>
      <c r="G289" s="909"/>
      <c r="H289" s="238"/>
      <c r="I289" s="238"/>
      <c r="J289" s="238"/>
      <c r="K289" s="238"/>
      <c r="L289" s="238"/>
      <c r="M289" s="238"/>
      <c r="N289" s="909"/>
      <c r="O289" s="235"/>
      <c r="P289" s="909"/>
      <c r="Q289" s="237"/>
      <c r="R289" s="237"/>
      <c r="S289" s="237"/>
      <c r="T289" s="237"/>
      <c r="U289" s="974"/>
      <c r="V289" s="977"/>
      <c r="W289" s="955"/>
      <c r="X289" s="236"/>
      <c r="Y289" s="236"/>
      <c r="Z289" s="909"/>
      <c r="AA289" s="909"/>
      <c r="AB289" s="909"/>
      <c r="AC289" s="909"/>
      <c r="AD289" s="971"/>
      <c r="AE289" s="238"/>
      <c r="AF289" s="236"/>
      <c r="AG289" s="236"/>
      <c r="AH289" s="236"/>
      <c r="AI289" s="236"/>
      <c r="AJ289" s="236"/>
      <c r="AK289" s="909"/>
      <c r="AL289" s="971"/>
      <c r="AM289" s="955"/>
      <c r="AN289" s="236"/>
      <c r="AO289" s="236"/>
      <c r="AP289" s="909"/>
      <c r="AQ289" s="958"/>
      <c r="AR289" s="938"/>
      <c r="AS289" s="236"/>
      <c r="AT289" s="236"/>
      <c r="AU289" s="236"/>
      <c r="AV289" s="236"/>
      <c r="AW289" s="236"/>
      <c r="AX289" s="909"/>
      <c r="AY289" s="377"/>
      <c r="AZ289" s="952"/>
      <c r="BA289" s="935"/>
      <c r="BB289" s="935"/>
      <c r="BC289" s="935"/>
      <c r="BD289" s="935"/>
      <c r="BE289" s="980"/>
      <c r="BF289" s="935"/>
      <c r="BG289" s="935"/>
      <c r="BH289" s="935"/>
      <c r="BI289" s="968"/>
      <c r="BJ289" s="930"/>
      <c r="BK289" s="931"/>
    </row>
    <row r="290" spans="2:63" x14ac:dyDescent="0.25">
      <c r="B290" s="903"/>
      <c r="C290" s="906"/>
      <c r="D290" s="370"/>
      <c r="E290" s="236"/>
      <c r="F290" s="236"/>
      <c r="G290" s="909"/>
      <c r="H290" s="238"/>
      <c r="I290" s="238"/>
      <c r="J290" s="238"/>
      <c r="K290" s="238"/>
      <c r="L290" s="238"/>
      <c r="M290" s="238"/>
      <c r="N290" s="909"/>
      <c r="O290" s="235"/>
      <c r="P290" s="909"/>
      <c r="Q290" s="237"/>
      <c r="R290" s="237"/>
      <c r="S290" s="237"/>
      <c r="T290" s="237"/>
      <c r="U290" s="974"/>
      <c r="V290" s="977"/>
      <c r="W290" s="955"/>
      <c r="X290" s="236"/>
      <c r="Y290" s="236"/>
      <c r="Z290" s="909"/>
      <c r="AA290" s="909"/>
      <c r="AB290" s="909"/>
      <c r="AC290" s="909"/>
      <c r="AD290" s="971"/>
      <c r="AE290" s="238"/>
      <c r="AF290" s="236"/>
      <c r="AG290" s="236"/>
      <c r="AH290" s="236"/>
      <c r="AI290" s="236"/>
      <c r="AJ290" s="236"/>
      <c r="AK290" s="909"/>
      <c r="AL290" s="971"/>
      <c r="AM290" s="955"/>
      <c r="AN290" s="236"/>
      <c r="AO290" s="236"/>
      <c r="AP290" s="909"/>
      <c r="AQ290" s="958"/>
      <c r="AR290" s="938"/>
      <c r="AS290" s="236"/>
      <c r="AT290" s="236"/>
      <c r="AU290" s="236"/>
      <c r="AV290" s="236"/>
      <c r="AW290" s="236"/>
      <c r="AX290" s="909"/>
      <c r="AY290" s="377"/>
      <c r="AZ290" s="952"/>
      <c r="BA290" s="935"/>
      <c r="BB290" s="935"/>
      <c r="BC290" s="935"/>
      <c r="BD290" s="935"/>
      <c r="BE290" s="980"/>
      <c r="BF290" s="935"/>
      <c r="BG290" s="935"/>
      <c r="BH290" s="935"/>
      <c r="BI290" s="968"/>
      <c r="BJ290" s="930"/>
      <c r="BK290" s="931"/>
    </row>
    <row r="291" spans="2:63" x14ac:dyDescent="0.25">
      <c r="B291" s="903"/>
      <c r="C291" s="906"/>
      <c r="D291" s="370"/>
      <c r="E291" s="236"/>
      <c r="F291" s="236"/>
      <c r="G291" s="909"/>
      <c r="H291" s="238"/>
      <c r="I291" s="238"/>
      <c r="J291" s="238"/>
      <c r="K291" s="238"/>
      <c r="L291" s="238"/>
      <c r="M291" s="238"/>
      <c r="N291" s="909"/>
      <c r="O291" s="235"/>
      <c r="P291" s="909"/>
      <c r="Q291" s="237"/>
      <c r="R291" s="237"/>
      <c r="S291" s="237"/>
      <c r="T291" s="237"/>
      <c r="U291" s="974"/>
      <c r="V291" s="977"/>
      <c r="W291" s="955"/>
      <c r="X291" s="236"/>
      <c r="Y291" s="236"/>
      <c r="Z291" s="909"/>
      <c r="AA291" s="909"/>
      <c r="AB291" s="909"/>
      <c r="AC291" s="909"/>
      <c r="AD291" s="971"/>
      <c r="AE291" s="238"/>
      <c r="AF291" s="236"/>
      <c r="AG291" s="236"/>
      <c r="AH291" s="236"/>
      <c r="AI291" s="236"/>
      <c r="AJ291" s="236"/>
      <c r="AK291" s="909"/>
      <c r="AL291" s="971"/>
      <c r="AM291" s="955"/>
      <c r="AN291" s="236"/>
      <c r="AO291" s="236"/>
      <c r="AP291" s="909"/>
      <c r="AQ291" s="958"/>
      <c r="AR291" s="938"/>
      <c r="AS291" s="236"/>
      <c r="AT291" s="236"/>
      <c r="AU291" s="236"/>
      <c r="AV291" s="236"/>
      <c r="AW291" s="236"/>
      <c r="AX291" s="909"/>
      <c r="AY291" s="377"/>
      <c r="AZ291" s="952"/>
      <c r="BA291" s="935"/>
      <c r="BB291" s="935"/>
      <c r="BC291" s="935"/>
      <c r="BD291" s="935"/>
      <c r="BE291" s="980"/>
      <c r="BF291" s="935"/>
      <c r="BG291" s="935"/>
      <c r="BH291" s="935"/>
      <c r="BI291" s="968"/>
      <c r="BJ291" s="930"/>
      <c r="BK291" s="931"/>
    </row>
    <row r="292" spans="2:63" x14ac:dyDescent="0.25">
      <c r="B292" s="903"/>
      <c r="C292" s="906"/>
      <c r="D292" s="370"/>
      <c r="E292" s="236"/>
      <c r="F292" s="236"/>
      <c r="G292" s="909"/>
      <c r="H292" s="238"/>
      <c r="I292" s="238"/>
      <c r="J292" s="238"/>
      <c r="K292" s="238"/>
      <c r="L292" s="238"/>
      <c r="M292" s="238"/>
      <c r="N292" s="909"/>
      <c r="O292" s="235"/>
      <c r="P292" s="909"/>
      <c r="Q292" s="237"/>
      <c r="R292" s="237"/>
      <c r="S292" s="237"/>
      <c r="T292" s="237"/>
      <c r="U292" s="974"/>
      <c r="V292" s="977"/>
      <c r="W292" s="955"/>
      <c r="X292" s="236"/>
      <c r="Y292" s="236"/>
      <c r="Z292" s="909"/>
      <c r="AA292" s="909"/>
      <c r="AB292" s="909"/>
      <c r="AC292" s="909"/>
      <c r="AD292" s="971"/>
      <c r="AE292" s="238"/>
      <c r="AF292" s="236"/>
      <c r="AG292" s="236"/>
      <c r="AH292" s="236"/>
      <c r="AI292" s="236"/>
      <c r="AJ292" s="236"/>
      <c r="AK292" s="909"/>
      <c r="AL292" s="971"/>
      <c r="AM292" s="955"/>
      <c r="AN292" s="236"/>
      <c r="AO292" s="236"/>
      <c r="AP292" s="909"/>
      <c r="AQ292" s="958"/>
      <c r="AR292" s="938"/>
      <c r="AS292" s="236"/>
      <c r="AT292" s="236"/>
      <c r="AU292" s="236"/>
      <c r="AV292" s="236"/>
      <c r="AW292" s="236"/>
      <c r="AX292" s="909"/>
      <c r="AY292" s="377"/>
      <c r="AZ292" s="952"/>
      <c r="BA292" s="935"/>
      <c r="BB292" s="935"/>
      <c r="BC292" s="935"/>
      <c r="BD292" s="935"/>
      <c r="BE292" s="980"/>
      <c r="BF292" s="935"/>
      <c r="BG292" s="935"/>
      <c r="BH292" s="935"/>
      <c r="BI292" s="968"/>
      <c r="BJ292" s="930"/>
      <c r="BK292" s="931"/>
    </row>
    <row r="293" spans="2:63" x14ac:dyDescent="0.25">
      <c r="B293" s="903"/>
      <c r="C293" s="906"/>
      <c r="D293" s="370"/>
      <c r="E293" s="236"/>
      <c r="F293" s="236"/>
      <c r="G293" s="909"/>
      <c r="H293" s="238"/>
      <c r="I293" s="238"/>
      <c r="J293" s="238"/>
      <c r="K293" s="238"/>
      <c r="L293" s="238"/>
      <c r="M293" s="238"/>
      <c r="N293" s="909"/>
      <c r="O293" s="235"/>
      <c r="P293" s="909"/>
      <c r="Q293" s="237"/>
      <c r="R293" s="237"/>
      <c r="S293" s="237"/>
      <c r="T293" s="237"/>
      <c r="U293" s="974"/>
      <c r="V293" s="977"/>
      <c r="W293" s="955"/>
      <c r="X293" s="236"/>
      <c r="Y293" s="236"/>
      <c r="Z293" s="909"/>
      <c r="AA293" s="909"/>
      <c r="AB293" s="909"/>
      <c r="AC293" s="909"/>
      <c r="AD293" s="971"/>
      <c r="AE293" s="238"/>
      <c r="AF293" s="236"/>
      <c r="AG293" s="236"/>
      <c r="AH293" s="236"/>
      <c r="AI293" s="236"/>
      <c r="AJ293" s="236"/>
      <c r="AK293" s="909"/>
      <c r="AL293" s="971"/>
      <c r="AM293" s="955"/>
      <c r="AN293" s="236"/>
      <c r="AO293" s="236"/>
      <c r="AP293" s="909"/>
      <c r="AQ293" s="958"/>
      <c r="AR293" s="938"/>
      <c r="AS293" s="236"/>
      <c r="AT293" s="236"/>
      <c r="AU293" s="236"/>
      <c r="AV293" s="236"/>
      <c r="AW293" s="236"/>
      <c r="AX293" s="909"/>
      <c r="AY293" s="377"/>
      <c r="AZ293" s="952"/>
      <c r="BA293" s="935"/>
      <c r="BB293" s="935"/>
      <c r="BC293" s="935"/>
      <c r="BD293" s="935"/>
      <c r="BE293" s="980"/>
      <c r="BF293" s="935"/>
      <c r="BG293" s="935"/>
      <c r="BH293" s="935"/>
      <c r="BI293" s="968"/>
      <c r="BJ293" s="930"/>
      <c r="BK293" s="931"/>
    </row>
    <row r="294" spans="2:63" x14ac:dyDescent="0.25">
      <c r="B294" s="903"/>
      <c r="C294" s="906"/>
      <c r="D294" s="370"/>
      <c r="E294" s="236"/>
      <c r="F294" s="236"/>
      <c r="G294" s="909"/>
      <c r="H294" s="238"/>
      <c r="I294" s="238"/>
      <c r="J294" s="238"/>
      <c r="K294" s="238"/>
      <c r="L294" s="238"/>
      <c r="M294" s="238"/>
      <c r="N294" s="909"/>
      <c r="O294" s="235"/>
      <c r="P294" s="909"/>
      <c r="Q294" s="237"/>
      <c r="R294" s="237"/>
      <c r="S294" s="237"/>
      <c r="T294" s="237"/>
      <c r="U294" s="974"/>
      <c r="V294" s="977"/>
      <c r="W294" s="955"/>
      <c r="X294" s="236"/>
      <c r="Y294" s="236"/>
      <c r="Z294" s="909"/>
      <c r="AA294" s="909"/>
      <c r="AB294" s="909"/>
      <c r="AC294" s="909"/>
      <c r="AD294" s="971"/>
      <c r="AE294" s="238"/>
      <c r="AF294" s="236"/>
      <c r="AG294" s="236"/>
      <c r="AH294" s="236"/>
      <c r="AI294" s="236"/>
      <c r="AJ294" s="236"/>
      <c r="AK294" s="909"/>
      <c r="AL294" s="971"/>
      <c r="AM294" s="955"/>
      <c r="AN294" s="236"/>
      <c r="AO294" s="236"/>
      <c r="AP294" s="909"/>
      <c r="AQ294" s="958"/>
      <c r="AR294" s="938"/>
      <c r="AS294" s="236"/>
      <c r="AT294" s="236"/>
      <c r="AU294" s="236"/>
      <c r="AV294" s="236"/>
      <c r="AW294" s="236"/>
      <c r="AX294" s="909"/>
      <c r="AY294" s="377"/>
      <c r="AZ294" s="952"/>
      <c r="BA294" s="935"/>
      <c r="BB294" s="935"/>
      <c r="BC294" s="935"/>
      <c r="BD294" s="935"/>
      <c r="BE294" s="980"/>
      <c r="BF294" s="935"/>
      <c r="BG294" s="935"/>
      <c r="BH294" s="935"/>
      <c r="BI294" s="968"/>
      <c r="BJ294" s="930"/>
      <c r="BK294" s="931"/>
    </row>
    <row r="295" spans="2:63" x14ac:dyDescent="0.25">
      <c r="B295" s="903"/>
      <c r="C295" s="906"/>
      <c r="D295" s="370"/>
      <c r="E295" s="236"/>
      <c r="F295" s="236"/>
      <c r="G295" s="909"/>
      <c r="H295" s="238"/>
      <c r="I295" s="238"/>
      <c r="J295" s="238"/>
      <c r="K295" s="238"/>
      <c r="L295" s="238"/>
      <c r="M295" s="238"/>
      <c r="N295" s="909"/>
      <c r="O295" s="235"/>
      <c r="P295" s="909"/>
      <c r="Q295" s="237"/>
      <c r="R295" s="237"/>
      <c r="S295" s="237"/>
      <c r="T295" s="237"/>
      <c r="U295" s="974"/>
      <c r="V295" s="977"/>
      <c r="W295" s="955"/>
      <c r="X295" s="236"/>
      <c r="Y295" s="236"/>
      <c r="Z295" s="909"/>
      <c r="AA295" s="909"/>
      <c r="AB295" s="909"/>
      <c r="AC295" s="909"/>
      <c r="AD295" s="971"/>
      <c r="AE295" s="238"/>
      <c r="AF295" s="236"/>
      <c r="AG295" s="236"/>
      <c r="AH295" s="236"/>
      <c r="AI295" s="236"/>
      <c r="AJ295" s="236"/>
      <c r="AK295" s="909"/>
      <c r="AL295" s="971"/>
      <c r="AM295" s="955"/>
      <c r="AN295" s="236"/>
      <c r="AO295" s="236"/>
      <c r="AP295" s="909"/>
      <c r="AQ295" s="958"/>
      <c r="AR295" s="938"/>
      <c r="AS295" s="236"/>
      <c r="AT295" s="236"/>
      <c r="AU295" s="236"/>
      <c r="AV295" s="236"/>
      <c r="AW295" s="236"/>
      <c r="AX295" s="909"/>
      <c r="AY295" s="377"/>
      <c r="AZ295" s="952"/>
      <c r="BA295" s="935"/>
      <c r="BB295" s="935"/>
      <c r="BC295" s="935"/>
      <c r="BD295" s="935"/>
      <c r="BE295" s="980"/>
      <c r="BF295" s="935"/>
      <c r="BG295" s="935"/>
      <c r="BH295" s="935"/>
      <c r="BI295" s="968"/>
      <c r="BJ295" s="930"/>
      <c r="BK295" s="931"/>
    </row>
    <row r="296" spans="2:63" x14ac:dyDescent="0.25">
      <c r="B296" s="903"/>
      <c r="C296" s="906"/>
      <c r="D296" s="370"/>
      <c r="E296" s="236"/>
      <c r="F296" s="236"/>
      <c r="G296" s="909"/>
      <c r="H296" s="238"/>
      <c r="I296" s="238"/>
      <c r="J296" s="238"/>
      <c r="K296" s="238"/>
      <c r="L296" s="238"/>
      <c r="M296" s="238"/>
      <c r="N296" s="909"/>
      <c r="O296" s="235"/>
      <c r="P296" s="909"/>
      <c r="Q296" s="237"/>
      <c r="R296" s="237"/>
      <c r="S296" s="237"/>
      <c r="T296" s="237"/>
      <c r="U296" s="974"/>
      <c r="V296" s="977"/>
      <c r="W296" s="955"/>
      <c r="X296" s="236"/>
      <c r="Y296" s="236"/>
      <c r="Z296" s="909"/>
      <c r="AA296" s="909"/>
      <c r="AB296" s="909"/>
      <c r="AC296" s="909"/>
      <c r="AD296" s="971"/>
      <c r="AE296" s="238"/>
      <c r="AF296" s="236"/>
      <c r="AG296" s="236"/>
      <c r="AH296" s="236"/>
      <c r="AI296" s="236"/>
      <c r="AJ296" s="236"/>
      <c r="AK296" s="909"/>
      <c r="AL296" s="971"/>
      <c r="AM296" s="955"/>
      <c r="AN296" s="236"/>
      <c r="AO296" s="236"/>
      <c r="AP296" s="909"/>
      <c r="AQ296" s="958"/>
      <c r="AR296" s="938"/>
      <c r="AS296" s="236"/>
      <c r="AT296" s="236"/>
      <c r="AU296" s="236"/>
      <c r="AV296" s="236"/>
      <c r="AW296" s="236"/>
      <c r="AX296" s="909"/>
      <c r="AY296" s="377"/>
      <c r="AZ296" s="952"/>
      <c r="BA296" s="935"/>
      <c r="BB296" s="935"/>
      <c r="BC296" s="935"/>
      <c r="BD296" s="935"/>
      <c r="BE296" s="980"/>
      <c r="BF296" s="935"/>
      <c r="BG296" s="935"/>
      <c r="BH296" s="935"/>
      <c r="BI296" s="968"/>
      <c r="BJ296" s="930"/>
      <c r="BK296" s="931"/>
    </row>
    <row r="297" spans="2:63" ht="13.8" thickBot="1" x14ac:dyDescent="0.3">
      <c r="B297" s="904"/>
      <c r="C297" s="907"/>
      <c r="D297" s="371"/>
      <c r="E297" s="372"/>
      <c r="F297" s="372"/>
      <c r="G297" s="910"/>
      <c r="H297" s="373"/>
      <c r="I297" s="373"/>
      <c r="J297" s="373"/>
      <c r="K297" s="373"/>
      <c r="L297" s="373"/>
      <c r="M297" s="373"/>
      <c r="N297" s="910"/>
      <c r="O297" s="374"/>
      <c r="P297" s="910"/>
      <c r="Q297" s="375"/>
      <c r="R297" s="375"/>
      <c r="S297" s="375"/>
      <c r="T297" s="375"/>
      <c r="U297" s="975"/>
      <c r="V297" s="978"/>
      <c r="W297" s="956"/>
      <c r="X297" s="372"/>
      <c r="Y297" s="372"/>
      <c r="Z297" s="910"/>
      <c r="AA297" s="910"/>
      <c r="AB297" s="910"/>
      <c r="AC297" s="910"/>
      <c r="AD297" s="972"/>
      <c r="AE297" s="373"/>
      <c r="AF297" s="372"/>
      <c r="AG297" s="372"/>
      <c r="AH297" s="372"/>
      <c r="AI297" s="372"/>
      <c r="AJ297" s="372"/>
      <c r="AK297" s="910"/>
      <c r="AL297" s="972"/>
      <c r="AM297" s="956"/>
      <c r="AN297" s="372"/>
      <c r="AO297" s="372"/>
      <c r="AP297" s="910"/>
      <c r="AQ297" s="959"/>
      <c r="AR297" s="939"/>
      <c r="AS297" s="372"/>
      <c r="AT297" s="372"/>
      <c r="AU297" s="372"/>
      <c r="AV297" s="372"/>
      <c r="AW297" s="372"/>
      <c r="AX297" s="910"/>
      <c r="AY297" s="378"/>
      <c r="AZ297" s="953"/>
      <c r="BA297" s="936"/>
      <c r="BB297" s="936"/>
      <c r="BC297" s="936"/>
      <c r="BD297" s="936"/>
      <c r="BE297" s="981"/>
      <c r="BF297" s="936"/>
      <c r="BG297" s="936"/>
      <c r="BH297" s="936"/>
      <c r="BI297" s="969"/>
      <c r="BJ297" s="932"/>
      <c r="BK297" s="933"/>
    </row>
    <row r="298" spans="2:63" ht="13.8" thickTop="1" x14ac:dyDescent="0.25">
      <c r="B298" s="902" t="str">
        <f>IF(Summary!L35="","",Summary!L35)</f>
        <v/>
      </c>
      <c r="C298" s="905" t="str">
        <f>IF(B298="","",VLOOKUP(B298,Summary!$L$6:$M$106,2,FALSE))</f>
        <v/>
      </c>
      <c r="D298" s="369"/>
      <c r="E298" s="249"/>
      <c r="F298" s="250"/>
      <c r="G298" s="908"/>
      <c r="H298" s="252"/>
      <c r="I298" s="252"/>
      <c r="J298" s="252"/>
      <c r="K298" s="252"/>
      <c r="L298" s="252"/>
      <c r="M298" s="252"/>
      <c r="N298" s="908"/>
      <c r="O298" s="249"/>
      <c r="P298" s="908"/>
      <c r="Q298" s="253"/>
      <c r="R298" s="253"/>
      <c r="S298" s="253"/>
      <c r="T298" s="253"/>
      <c r="U298" s="973"/>
      <c r="V298" s="976"/>
      <c r="W298" s="954"/>
      <c r="X298" s="250"/>
      <c r="Y298" s="250"/>
      <c r="Z298" s="908"/>
      <c r="AA298" s="908"/>
      <c r="AB298" s="908"/>
      <c r="AC298" s="908"/>
      <c r="AD298" s="970"/>
      <c r="AE298" s="252"/>
      <c r="AF298" s="250"/>
      <c r="AG298" s="250"/>
      <c r="AH298" s="250"/>
      <c r="AI298" s="250"/>
      <c r="AJ298" s="250"/>
      <c r="AK298" s="908"/>
      <c r="AL298" s="970"/>
      <c r="AM298" s="954"/>
      <c r="AN298" s="250"/>
      <c r="AO298" s="250"/>
      <c r="AP298" s="908"/>
      <c r="AQ298" s="957"/>
      <c r="AR298" s="937"/>
      <c r="AS298" s="250"/>
      <c r="AT298" s="250"/>
      <c r="AU298" s="250"/>
      <c r="AV298" s="250"/>
      <c r="AW298" s="250"/>
      <c r="AX298" s="908"/>
      <c r="AY298" s="376"/>
      <c r="AZ298" s="951">
        <f>IF(B298="",0,SUMIF(Labor!$F$13:$F$351, Activity_Location_Listing!C298, Labor!$BX$13:$BX$351))</f>
        <v>0</v>
      </c>
      <c r="BA298" s="934">
        <f>IF(B298="",0,SUMIF(Equipment!$G$11:$G$150, Activity_Location_Listing!C298, Equipment!$BK$11:$BK$150))</f>
        <v>0</v>
      </c>
      <c r="BB298" s="934">
        <f>IF(B298="",0,SUMIF(Material!$J$10:$J$59, Activity_Location_Listing!C298, Material!$P$10:$P$59))</f>
        <v>0</v>
      </c>
      <c r="BC298" s="934">
        <f>IF(B298="",0,SUMIF(Contract!$N$10:$N$85, Activity_Location_Listing!C298, Contract!$O$10:$O$85))</f>
        <v>0</v>
      </c>
      <c r="BD298" s="934">
        <f>IF(B298="",0,SUMIF(Rented_Equipment!$N$10:$N$45, Activity_Location_Listing!C298, Rented_Equipment!$Q$10:$Q$45))</f>
        <v>0</v>
      </c>
      <c r="BE298" s="979">
        <f>IF(B298="",0,SUMIF(Purchased_Equipment!$Q$11:$Q$46,Activity_Location_Listing!C298,Purchased_Equipment!$R$11:$R$46))</f>
        <v>0</v>
      </c>
      <c r="BF298" s="934">
        <f>IF(B298="",0,SUMIF(Soft_Costs!$P$11:$P$46,Activity_Location_Listing!C298,Soft_Costs!$Q$11:$Q$46))</f>
        <v>0</v>
      </c>
      <c r="BG298" s="934">
        <f>IF(B298="",0,SUMIF(Mutual_Aid!$F$10:$F$19, Activity_Location_Listing!C298, Mutual_Aid!$J$10:$J$19)+SUMIF(Mutual_Aid!$F$23:$F$32, Activity_Location_Listing!C298, Mutual_Aid!$J$23:$J$32)+SUMIF(Mutual_Aid!$F$36:$F$55, Activity_Location_Listing!C298, Mutual_Aid!$J$36:$J$55))</f>
        <v>0</v>
      </c>
      <c r="BH298" s="934">
        <f>IF(B298="",0,SUMIF(Insurance_Reductions!$P$10:$P$45,Activity_Location_Listing!C298,Insurance_Reductions!$Q$10:$Q$45))</f>
        <v>0</v>
      </c>
      <c r="BI298" s="967">
        <f>IF(B298="",0,AQ298)</f>
        <v>0</v>
      </c>
      <c r="BJ298" s="928">
        <f t="shared" ref="BJ298" si="28">SUM(AZ298:BG307)-BH298-BI298</f>
        <v>0</v>
      </c>
      <c r="BK298" s="929"/>
    </row>
    <row r="299" spans="2:63" x14ac:dyDescent="0.25">
      <c r="B299" s="903"/>
      <c r="C299" s="906"/>
      <c r="D299" s="370"/>
      <c r="E299" s="236"/>
      <c r="F299" s="236"/>
      <c r="G299" s="909"/>
      <c r="H299" s="238"/>
      <c r="I299" s="238"/>
      <c r="J299" s="238"/>
      <c r="K299" s="238"/>
      <c r="L299" s="238"/>
      <c r="M299" s="238"/>
      <c r="N299" s="909"/>
      <c r="O299" s="235"/>
      <c r="P299" s="909"/>
      <c r="Q299" s="237"/>
      <c r="R299" s="237"/>
      <c r="S299" s="237"/>
      <c r="T299" s="237"/>
      <c r="U299" s="974"/>
      <c r="V299" s="977"/>
      <c r="W299" s="955"/>
      <c r="X299" s="236"/>
      <c r="Y299" s="236"/>
      <c r="Z299" s="909"/>
      <c r="AA299" s="909"/>
      <c r="AB299" s="909"/>
      <c r="AC299" s="909"/>
      <c r="AD299" s="971"/>
      <c r="AE299" s="238"/>
      <c r="AF299" s="236"/>
      <c r="AG299" s="236"/>
      <c r="AH299" s="236"/>
      <c r="AI299" s="236"/>
      <c r="AJ299" s="236"/>
      <c r="AK299" s="909"/>
      <c r="AL299" s="971"/>
      <c r="AM299" s="955"/>
      <c r="AN299" s="236"/>
      <c r="AO299" s="236"/>
      <c r="AP299" s="909"/>
      <c r="AQ299" s="958"/>
      <c r="AR299" s="938"/>
      <c r="AS299" s="236"/>
      <c r="AT299" s="236"/>
      <c r="AU299" s="236"/>
      <c r="AV299" s="236"/>
      <c r="AW299" s="236"/>
      <c r="AX299" s="909"/>
      <c r="AY299" s="377"/>
      <c r="AZ299" s="952"/>
      <c r="BA299" s="935"/>
      <c r="BB299" s="935"/>
      <c r="BC299" s="935"/>
      <c r="BD299" s="935"/>
      <c r="BE299" s="980"/>
      <c r="BF299" s="935"/>
      <c r="BG299" s="935"/>
      <c r="BH299" s="935"/>
      <c r="BI299" s="968"/>
      <c r="BJ299" s="930"/>
      <c r="BK299" s="931"/>
    </row>
    <row r="300" spans="2:63" x14ac:dyDescent="0.25">
      <c r="B300" s="903"/>
      <c r="C300" s="906"/>
      <c r="D300" s="370"/>
      <c r="E300" s="236"/>
      <c r="F300" s="236"/>
      <c r="G300" s="909"/>
      <c r="H300" s="238"/>
      <c r="I300" s="238"/>
      <c r="J300" s="238"/>
      <c r="K300" s="238"/>
      <c r="L300" s="238"/>
      <c r="M300" s="238"/>
      <c r="N300" s="909"/>
      <c r="O300" s="235"/>
      <c r="P300" s="909"/>
      <c r="Q300" s="237"/>
      <c r="R300" s="237"/>
      <c r="S300" s="237"/>
      <c r="T300" s="237"/>
      <c r="U300" s="974"/>
      <c r="V300" s="977"/>
      <c r="W300" s="955"/>
      <c r="X300" s="236"/>
      <c r="Y300" s="236"/>
      <c r="Z300" s="909"/>
      <c r="AA300" s="909"/>
      <c r="AB300" s="909"/>
      <c r="AC300" s="909"/>
      <c r="AD300" s="971"/>
      <c r="AE300" s="238"/>
      <c r="AF300" s="236"/>
      <c r="AG300" s="236"/>
      <c r="AH300" s="236"/>
      <c r="AI300" s="236"/>
      <c r="AJ300" s="236"/>
      <c r="AK300" s="909"/>
      <c r="AL300" s="971"/>
      <c r="AM300" s="955"/>
      <c r="AN300" s="236"/>
      <c r="AO300" s="236"/>
      <c r="AP300" s="909"/>
      <c r="AQ300" s="958"/>
      <c r="AR300" s="938"/>
      <c r="AS300" s="236"/>
      <c r="AT300" s="236"/>
      <c r="AU300" s="236"/>
      <c r="AV300" s="236"/>
      <c r="AW300" s="236"/>
      <c r="AX300" s="909"/>
      <c r="AY300" s="377"/>
      <c r="AZ300" s="952"/>
      <c r="BA300" s="935"/>
      <c r="BB300" s="935"/>
      <c r="BC300" s="935"/>
      <c r="BD300" s="935"/>
      <c r="BE300" s="980"/>
      <c r="BF300" s="935"/>
      <c r="BG300" s="935"/>
      <c r="BH300" s="935"/>
      <c r="BI300" s="968"/>
      <c r="BJ300" s="930"/>
      <c r="BK300" s="931"/>
    </row>
    <row r="301" spans="2:63" x14ac:dyDescent="0.25">
      <c r="B301" s="903"/>
      <c r="C301" s="906"/>
      <c r="D301" s="370"/>
      <c r="E301" s="236"/>
      <c r="F301" s="236"/>
      <c r="G301" s="909"/>
      <c r="H301" s="238"/>
      <c r="I301" s="238"/>
      <c r="J301" s="238"/>
      <c r="K301" s="238"/>
      <c r="L301" s="238"/>
      <c r="M301" s="238"/>
      <c r="N301" s="909"/>
      <c r="O301" s="235"/>
      <c r="P301" s="909"/>
      <c r="Q301" s="237"/>
      <c r="R301" s="237"/>
      <c r="S301" s="237"/>
      <c r="T301" s="237"/>
      <c r="U301" s="974"/>
      <c r="V301" s="977"/>
      <c r="W301" s="955"/>
      <c r="X301" s="236"/>
      <c r="Y301" s="236"/>
      <c r="Z301" s="909"/>
      <c r="AA301" s="909"/>
      <c r="AB301" s="909"/>
      <c r="AC301" s="909"/>
      <c r="AD301" s="971"/>
      <c r="AE301" s="238"/>
      <c r="AF301" s="236"/>
      <c r="AG301" s="236"/>
      <c r="AH301" s="236"/>
      <c r="AI301" s="236"/>
      <c r="AJ301" s="236"/>
      <c r="AK301" s="909"/>
      <c r="AL301" s="971"/>
      <c r="AM301" s="955"/>
      <c r="AN301" s="236"/>
      <c r="AO301" s="236"/>
      <c r="AP301" s="909"/>
      <c r="AQ301" s="958"/>
      <c r="AR301" s="938"/>
      <c r="AS301" s="236"/>
      <c r="AT301" s="236"/>
      <c r="AU301" s="236"/>
      <c r="AV301" s="236"/>
      <c r="AW301" s="236"/>
      <c r="AX301" s="909"/>
      <c r="AY301" s="377"/>
      <c r="AZ301" s="952"/>
      <c r="BA301" s="935"/>
      <c r="BB301" s="935"/>
      <c r="BC301" s="935"/>
      <c r="BD301" s="935"/>
      <c r="BE301" s="980"/>
      <c r="BF301" s="935"/>
      <c r="BG301" s="935"/>
      <c r="BH301" s="935"/>
      <c r="BI301" s="968"/>
      <c r="BJ301" s="930"/>
      <c r="BK301" s="931"/>
    </row>
    <row r="302" spans="2:63" x14ac:dyDescent="0.25">
      <c r="B302" s="903"/>
      <c r="C302" s="906"/>
      <c r="D302" s="370"/>
      <c r="E302" s="236"/>
      <c r="F302" s="236"/>
      <c r="G302" s="909"/>
      <c r="H302" s="238"/>
      <c r="I302" s="238"/>
      <c r="J302" s="238"/>
      <c r="K302" s="238"/>
      <c r="L302" s="238"/>
      <c r="M302" s="238"/>
      <c r="N302" s="909"/>
      <c r="O302" s="235"/>
      <c r="P302" s="909"/>
      <c r="Q302" s="237"/>
      <c r="R302" s="237"/>
      <c r="S302" s="237"/>
      <c r="T302" s="237"/>
      <c r="U302" s="974"/>
      <c r="V302" s="977"/>
      <c r="W302" s="955"/>
      <c r="X302" s="236"/>
      <c r="Y302" s="236"/>
      <c r="Z302" s="909"/>
      <c r="AA302" s="909"/>
      <c r="AB302" s="909"/>
      <c r="AC302" s="909"/>
      <c r="AD302" s="971"/>
      <c r="AE302" s="238"/>
      <c r="AF302" s="236"/>
      <c r="AG302" s="236"/>
      <c r="AH302" s="236"/>
      <c r="AI302" s="236"/>
      <c r="AJ302" s="236"/>
      <c r="AK302" s="909"/>
      <c r="AL302" s="971"/>
      <c r="AM302" s="955"/>
      <c r="AN302" s="236"/>
      <c r="AO302" s="236"/>
      <c r="AP302" s="909"/>
      <c r="AQ302" s="958"/>
      <c r="AR302" s="938"/>
      <c r="AS302" s="236"/>
      <c r="AT302" s="236"/>
      <c r="AU302" s="236"/>
      <c r="AV302" s="236"/>
      <c r="AW302" s="236"/>
      <c r="AX302" s="909"/>
      <c r="AY302" s="377"/>
      <c r="AZ302" s="952"/>
      <c r="BA302" s="935"/>
      <c r="BB302" s="935"/>
      <c r="BC302" s="935"/>
      <c r="BD302" s="935"/>
      <c r="BE302" s="980"/>
      <c r="BF302" s="935"/>
      <c r="BG302" s="935"/>
      <c r="BH302" s="935"/>
      <c r="BI302" s="968"/>
      <c r="BJ302" s="930"/>
      <c r="BK302" s="931"/>
    </row>
    <row r="303" spans="2:63" x14ac:dyDescent="0.25">
      <c r="B303" s="903"/>
      <c r="C303" s="906"/>
      <c r="D303" s="370"/>
      <c r="E303" s="236"/>
      <c r="F303" s="236"/>
      <c r="G303" s="909"/>
      <c r="H303" s="238"/>
      <c r="I303" s="238"/>
      <c r="J303" s="238"/>
      <c r="K303" s="238"/>
      <c r="L303" s="238"/>
      <c r="M303" s="238"/>
      <c r="N303" s="909"/>
      <c r="O303" s="235"/>
      <c r="P303" s="909"/>
      <c r="Q303" s="237"/>
      <c r="R303" s="237"/>
      <c r="S303" s="237"/>
      <c r="T303" s="237"/>
      <c r="U303" s="974"/>
      <c r="V303" s="977"/>
      <c r="W303" s="955"/>
      <c r="X303" s="236"/>
      <c r="Y303" s="236"/>
      <c r="Z303" s="909"/>
      <c r="AA303" s="909"/>
      <c r="AB303" s="909"/>
      <c r="AC303" s="909"/>
      <c r="AD303" s="971"/>
      <c r="AE303" s="238"/>
      <c r="AF303" s="236"/>
      <c r="AG303" s="236"/>
      <c r="AH303" s="236"/>
      <c r="AI303" s="236"/>
      <c r="AJ303" s="236"/>
      <c r="AK303" s="909"/>
      <c r="AL303" s="971"/>
      <c r="AM303" s="955"/>
      <c r="AN303" s="236"/>
      <c r="AO303" s="236"/>
      <c r="AP303" s="909"/>
      <c r="AQ303" s="958"/>
      <c r="AR303" s="938"/>
      <c r="AS303" s="236"/>
      <c r="AT303" s="236"/>
      <c r="AU303" s="236"/>
      <c r="AV303" s="236"/>
      <c r="AW303" s="236"/>
      <c r="AX303" s="909"/>
      <c r="AY303" s="377"/>
      <c r="AZ303" s="952"/>
      <c r="BA303" s="935"/>
      <c r="BB303" s="935"/>
      <c r="BC303" s="935"/>
      <c r="BD303" s="935"/>
      <c r="BE303" s="980"/>
      <c r="BF303" s="935"/>
      <c r="BG303" s="935"/>
      <c r="BH303" s="935"/>
      <c r="BI303" s="968"/>
      <c r="BJ303" s="930"/>
      <c r="BK303" s="931"/>
    </row>
    <row r="304" spans="2:63" x14ac:dyDescent="0.25">
      <c r="B304" s="903"/>
      <c r="C304" s="906"/>
      <c r="D304" s="370"/>
      <c r="E304" s="236"/>
      <c r="F304" s="236"/>
      <c r="G304" s="909"/>
      <c r="H304" s="238"/>
      <c r="I304" s="238"/>
      <c r="J304" s="238"/>
      <c r="K304" s="238"/>
      <c r="L304" s="238"/>
      <c r="M304" s="238"/>
      <c r="N304" s="909"/>
      <c r="O304" s="235"/>
      <c r="P304" s="909"/>
      <c r="Q304" s="237"/>
      <c r="R304" s="237"/>
      <c r="S304" s="237"/>
      <c r="T304" s="237"/>
      <c r="U304" s="974"/>
      <c r="V304" s="977"/>
      <c r="W304" s="955"/>
      <c r="X304" s="236"/>
      <c r="Y304" s="236"/>
      <c r="Z304" s="909"/>
      <c r="AA304" s="909"/>
      <c r="AB304" s="909"/>
      <c r="AC304" s="909"/>
      <c r="AD304" s="971"/>
      <c r="AE304" s="238"/>
      <c r="AF304" s="236"/>
      <c r="AG304" s="236"/>
      <c r="AH304" s="236"/>
      <c r="AI304" s="236"/>
      <c r="AJ304" s="236"/>
      <c r="AK304" s="909"/>
      <c r="AL304" s="971"/>
      <c r="AM304" s="955"/>
      <c r="AN304" s="236"/>
      <c r="AO304" s="236"/>
      <c r="AP304" s="909"/>
      <c r="AQ304" s="958"/>
      <c r="AR304" s="938"/>
      <c r="AS304" s="236"/>
      <c r="AT304" s="236"/>
      <c r="AU304" s="236"/>
      <c r="AV304" s="236"/>
      <c r="AW304" s="236"/>
      <c r="AX304" s="909"/>
      <c r="AY304" s="377"/>
      <c r="AZ304" s="952"/>
      <c r="BA304" s="935"/>
      <c r="BB304" s="935"/>
      <c r="BC304" s="935"/>
      <c r="BD304" s="935"/>
      <c r="BE304" s="980"/>
      <c r="BF304" s="935"/>
      <c r="BG304" s="935"/>
      <c r="BH304" s="935"/>
      <c r="BI304" s="968"/>
      <c r="BJ304" s="930"/>
      <c r="BK304" s="931"/>
    </row>
    <row r="305" spans="2:63" x14ac:dyDescent="0.25">
      <c r="B305" s="903"/>
      <c r="C305" s="906"/>
      <c r="D305" s="370"/>
      <c r="E305" s="236"/>
      <c r="F305" s="236"/>
      <c r="G305" s="909"/>
      <c r="H305" s="238"/>
      <c r="I305" s="238"/>
      <c r="J305" s="238"/>
      <c r="K305" s="238"/>
      <c r="L305" s="238"/>
      <c r="M305" s="238"/>
      <c r="N305" s="909"/>
      <c r="O305" s="235"/>
      <c r="P305" s="909"/>
      <c r="Q305" s="237"/>
      <c r="R305" s="237"/>
      <c r="S305" s="237"/>
      <c r="T305" s="237"/>
      <c r="U305" s="974"/>
      <c r="V305" s="977"/>
      <c r="W305" s="955"/>
      <c r="X305" s="236"/>
      <c r="Y305" s="236"/>
      <c r="Z305" s="909"/>
      <c r="AA305" s="909"/>
      <c r="AB305" s="909"/>
      <c r="AC305" s="909"/>
      <c r="AD305" s="971"/>
      <c r="AE305" s="238"/>
      <c r="AF305" s="236"/>
      <c r="AG305" s="236"/>
      <c r="AH305" s="236"/>
      <c r="AI305" s="236"/>
      <c r="AJ305" s="236"/>
      <c r="AK305" s="909"/>
      <c r="AL305" s="971"/>
      <c r="AM305" s="955"/>
      <c r="AN305" s="236"/>
      <c r="AO305" s="236"/>
      <c r="AP305" s="909"/>
      <c r="AQ305" s="958"/>
      <c r="AR305" s="938"/>
      <c r="AS305" s="236"/>
      <c r="AT305" s="236"/>
      <c r="AU305" s="236"/>
      <c r="AV305" s="236"/>
      <c r="AW305" s="236"/>
      <c r="AX305" s="909"/>
      <c r="AY305" s="377"/>
      <c r="AZ305" s="952"/>
      <c r="BA305" s="935"/>
      <c r="BB305" s="935"/>
      <c r="BC305" s="935"/>
      <c r="BD305" s="935"/>
      <c r="BE305" s="980"/>
      <c r="BF305" s="935"/>
      <c r="BG305" s="935"/>
      <c r="BH305" s="935"/>
      <c r="BI305" s="968"/>
      <c r="BJ305" s="930"/>
      <c r="BK305" s="931"/>
    </row>
    <row r="306" spans="2:63" x14ac:dyDescent="0.25">
      <c r="B306" s="903"/>
      <c r="C306" s="906"/>
      <c r="D306" s="370"/>
      <c r="E306" s="236"/>
      <c r="F306" s="236"/>
      <c r="G306" s="909"/>
      <c r="H306" s="238"/>
      <c r="I306" s="238"/>
      <c r="J306" s="238"/>
      <c r="K306" s="238"/>
      <c r="L306" s="238"/>
      <c r="M306" s="238"/>
      <c r="N306" s="909"/>
      <c r="O306" s="235"/>
      <c r="P306" s="909"/>
      <c r="Q306" s="237"/>
      <c r="R306" s="237"/>
      <c r="S306" s="237"/>
      <c r="T306" s="237"/>
      <c r="U306" s="974"/>
      <c r="V306" s="977"/>
      <c r="W306" s="955"/>
      <c r="X306" s="236"/>
      <c r="Y306" s="236"/>
      <c r="Z306" s="909"/>
      <c r="AA306" s="909"/>
      <c r="AB306" s="909"/>
      <c r="AC306" s="909"/>
      <c r="AD306" s="971"/>
      <c r="AE306" s="238"/>
      <c r="AF306" s="236"/>
      <c r="AG306" s="236"/>
      <c r="AH306" s="236"/>
      <c r="AI306" s="236"/>
      <c r="AJ306" s="236"/>
      <c r="AK306" s="909"/>
      <c r="AL306" s="971"/>
      <c r="AM306" s="955"/>
      <c r="AN306" s="236"/>
      <c r="AO306" s="236"/>
      <c r="AP306" s="909"/>
      <c r="AQ306" s="958"/>
      <c r="AR306" s="938"/>
      <c r="AS306" s="236"/>
      <c r="AT306" s="236"/>
      <c r="AU306" s="236"/>
      <c r="AV306" s="236"/>
      <c r="AW306" s="236"/>
      <c r="AX306" s="909"/>
      <c r="AY306" s="377"/>
      <c r="AZ306" s="952"/>
      <c r="BA306" s="935"/>
      <c r="BB306" s="935"/>
      <c r="BC306" s="935"/>
      <c r="BD306" s="935"/>
      <c r="BE306" s="980"/>
      <c r="BF306" s="935"/>
      <c r="BG306" s="935"/>
      <c r="BH306" s="935"/>
      <c r="BI306" s="968"/>
      <c r="BJ306" s="930"/>
      <c r="BK306" s="931"/>
    </row>
    <row r="307" spans="2:63" ht="13.8" thickBot="1" x14ac:dyDescent="0.3">
      <c r="B307" s="904"/>
      <c r="C307" s="907"/>
      <c r="D307" s="371"/>
      <c r="E307" s="372"/>
      <c r="F307" s="372"/>
      <c r="G307" s="910"/>
      <c r="H307" s="373"/>
      <c r="I307" s="373"/>
      <c r="J307" s="373"/>
      <c r="K307" s="373"/>
      <c r="L307" s="373"/>
      <c r="M307" s="373"/>
      <c r="N307" s="910"/>
      <c r="O307" s="374"/>
      <c r="P307" s="910"/>
      <c r="Q307" s="375"/>
      <c r="R307" s="375"/>
      <c r="S307" s="375"/>
      <c r="T307" s="375"/>
      <c r="U307" s="975"/>
      <c r="V307" s="978"/>
      <c r="W307" s="956"/>
      <c r="X307" s="372"/>
      <c r="Y307" s="372"/>
      <c r="Z307" s="910"/>
      <c r="AA307" s="910"/>
      <c r="AB307" s="910"/>
      <c r="AC307" s="910"/>
      <c r="AD307" s="972"/>
      <c r="AE307" s="373"/>
      <c r="AF307" s="372"/>
      <c r="AG307" s="372"/>
      <c r="AH307" s="372"/>
      <c r="AI307" s="372"/>
      <c r="AJ307" s="372"/>
      <c r="AK307" s="910"/>
      <c r="AL307" s="972"/>
      <c r="AM307" s="956"/>
      <c r="AN307" s="372"/>
      <c r="AO307" s="372"/>
      <c r="AP307" s="910"/>
      <c r="AQ307" s="959"/>
      <c r="AR307" s="939"/>
      <c r="AS307" s="372"/>
      <c r="AT307" s="372"/>
      <c r="AU307" s="372"/>
      <c r="AV307" s="372"/>
      <c r="AW307" s="372"/>
      <c r="AX307" s="910"/>
      <c r="AY307" s="378"/>
      <c r="AZ307" s="953"/>
      <c r="BA307" s="936"/>
      <c r="BB307" s="936"/>
      <c r="BC307" s="936"/>
      <c r="BD307" s="936"/>
      <c r="BE307" s="981"/>
      <c r="BF307" s="936"/>
      <c r="BG307" s="936"/>
      <c r="BH307" s="936"/>
      <c r="BI307" s="969"/>
      <c r="BJ307" s="932"/>
      <c r="BK307" s="933"/>
    </row>
    <row r="308" spans="2:63" ht="13.8" thickTop="1" x14ac:dyDescent="0.25">
      <c r="B308" s="902" t="str">
        <f>IF(Summary!L36="","",Summary!L36)</f>
        <v/>
      </c>
      <c r="C308" s="905" t="str">
        <f>IF(B308="","",VLOOKUP(B308,Summary!$L$6:$M$106,2,FALSE))</f>
        <v/>
      </c>
      <c r="D308" s="369"/>
      <c r="E308" s="249"/>
      <c r="F308" s="250"/>
      <c r="G308" s="908"/>
      <c r="H308" s="252"/>
      <c r="I308" s="252"/>
      <c r="J308" s="252"/>
      <c r="K308" s="252"/>
      <c r="L308" s="252"/>
      <c r="M308" s="252"/>
      <c r="N308" s="908"/>
      <c r="O308" s="249"/>
      <c r="P308" s="908"/>
      <c r="Q308" s="253"/>
      <c r="R308" s="253"/>
      <c r="S308" s="253"/>
      <c r="T308" s="253"/>
      <c r="U308" s="973"/>
      <c r="V308" s="976"/>
      <c r="W308" s="954"/>
      <c r="X308" s="250"/>
      <c r="Y308" s="250"/>
      <c r="Z308" s="908"/>
      <c r="AA308" s="908"/>
      <c r="AB308" s="908"/>
      <c r="AC308" s="908"/>
      <c r="AD308" s="970"/>
      <c r="AE308" s="252"/>
      <c r="AF308" s="250"/>
      <c r="AG308" s="250"/>
      <c r="AH308" s="250"/>
      <c r="AI308" s="250"/>
      <c r="AJ308" s="250"/>
      <c r="AK308" s="908"/>
      <c r="AL308" s="970"/>
      <c r="AM308" s="954"/>
      <c r="AN308" s="250"/>
      <c r="AO308" s="250"/>
      <c r="AP308" s="908"/>
      <c r="AQ308" s="957"/>
      <c r="AR308" s="937"/>
      <c r="AS308" s="250"/>
      <c r="AT308" s="250"/>
      <c r="AU308" s="250"/>
      <c r="AV308" s="250"/>
      <c r="AW308" s="250"/>
      <c r="AX308" s="908"/>
      <c r="AY308" s="376"/>
      <c r="AZ308" s="951">
        <f>IF(B308="",0,SUMIF(Labor!$F$13:$F$351, Activity_Location_Listing!C308, Labor!$BX$13:$BX$351))</f>
        <v>0</v>
      </c>
      <c r="BA308" s="934">
        <f>IF(B308="",0,SUMIF(Equipment!$G$11:$G$150, Activity_Location_Listing!C308, Equipment!$BK$11:$BK$150))</f>
        <v>0</v>
      </c>
      <c r="BB308" s="934">
        <f>IF(B308="",0,SUMIF(Material!$J$10:$J$59, Activity_Location_Listing!C308, Material!$P$10:$P$59))</f>
        <v>0</v>
      </c>
      <c r="BC308" s="934">
        <f>IF(B308="",0,SUMIF(Contract!$N$10:$N$85, Activity_Location_Listing!C308, Contract!$O$10:$O$85))</f>
        <v>0</v>
      </c>
      <c r="BD308" s="934">
        <f>IF(B308="",0,SUMIF(Rented_Equipment!$N$10:$N$45, Activity_Location_Listing!C308, Rented_Equipment!$Q$10:$Q$45))</f>
        <v>0</v>
      </c>
      <c r="BE308" s="979">
        <f>IF(B308="",0,SUMIF(Purchased_Equipment!$Q$11:$Q$46,Activity_Location_Listing!C308,Purchased_Equipment!$R$11:$R$46))</f>
        <v>0</v>
      </c>
      <c r="BF308" s="934">
        <f>IF(B308="",0,SUMIF(Soft_Costs!$P$11:$P$46,Activity_Location_Listing!C308,Soft_Costs!$Q$11:$Q$46))</f>
        <v>0</v>
      </c>
      <c r="BG308" s="934">
        <f>IF(B308="",0,SUMIF(Mutual_Aid!$F$10:$F$19, Activity_Location_Listing!C308, Mutual_Aid!$J$10:$J$19)+SUMIF(Mutual_Aid!$F$23:$F$32, Activity_Location_Listing!C308, Mutual_Aid!$J$23:$J$32)+SUMIF(Mutual_Aid!$F$36:$F$55, Activity_Location_Listing!C308, Mutual_Aid!$J$36:$J$55))</f>
        <v>0</v>
      </c>
      <c r="BH308" s="934">
        <f>IF(B308="",0,SUMIF(Insurance_Reductions!$P$10:$P$45,Activity_Location_Listing!C308,Insurance_Reductions!$Q$10:$Q$45))</f>
        <v>0</v>
      </c>
      <c r="BI308" s="967">
        <f>IF(B308="",0,AQ308)</f>
        <v>0</v>
      </c>
      <c r="BJ308" s="928">
        <f t="shared" ref="BJ308" si="29">SUM(AZ308:BG317)-BH308-BI308</f>
        <v>0</v>
      </c>
      <c r="BK308" s="929"/>
    </row>
    <row r="309" spans="2:63" x14ac:dyDescent="0.25">
      <c r="B309" s="903"/>
      <c r="C309" s="906"/>
      <c r="D309" s="370"/>
      <c r="E309" s="236"/>
      <c r="F309" s="236"/>
      <c r="G309" s="909"/>
      <c r="H309" s="238"/>
      <c r="I309" s="238"/>
      <c r="J309" s="238"/>
      <c r="K309" s="238"/>
      <c r="L309" s="238"/>
      <c r="M309" s="238"/>
      <c r="N309" s="909"/>
      <c r="O309" s="235"/>
      <c r="P309" s="909"/>
      <c r="Q309" s="237"/>
      <c r="R309" s="237"/>
      <c r="S309" s="237"/>
      <c r="T309" s="237"/>
      <c r="U309" s="974"/>
      <c r="V309" s="977"/>
      <c r="W309" s="955"/>
      <c r="X309" s="236"/>
      <c r="Y309" s="236"/>
      <c r="Z309" s="909"/>
      <c r="AA309" s="909"/>
      <c r="AB309" s="909"/>
      <c r="AC309" s="909"/>
      <c r="AD309" s="971"/>
      <c r="AE309" s="238"/>
      <c r="AF309" s="236"/>
      <c r="AG309" s="236"/>
      <c r="AH309" s="236"/>
      <c r="AI309" s="236"/>
      <c r="AJ309" s="236"/>
      <c r="AK309" s="909"/>
      <c r="AL309" s="971"/>
      <c r="AM309" s="955"/>
      <c r="AN309" s="236"/>
      <c r="AO309" s="236"/>
      <c r="AP309" s="909"/>
      <c r="AQ309" s="958"/>
      <c r="AR309" s="938"/>
      <c r="AS309" s="236"/>
      <c r="AT309" s="236"/>
      <c r="AU309" s="236"/>
      <c r="AV309" s="236"/>
      <c r="AW309" s="236"/>
      <c r="AX309" s="909"/>
      <c r="AY309" s="377"/>
      <c r="AZ309" s="952"/>
      <c r="BA309" s="935"/>
      <c r="BB309" s="935"/>
      <c r="BC309" s="935"/>
      <c r="BD309" s="935"/>
      <c r="BE309" s="980"/>
      <c r="BF309" s="935"/>
      <c r="BG309" s="935"/>
      <c r="BH309" s="935"/>
      <c r="BI309" s="968"/>
      <c r="BJ309" s="930"/>
      <c r="BK309" s="931"/>
    </row>
    <row r="310" spans="2:63" x14ac:dyDescent="0.25">
      <c r="B310" s="903"/>
      <c r="C310" s="906"/>
      <c r="D310" s="370"/>
      <c r="E310" s="236"/>
      <c r="F310" s="236"/>
      <c r="G310" s="909"/>
      <c r="H310" s="238"/>
      <c r="I310" s="238"/>
      <c r="J310" s="238"/>
      <c r="K310" s="238"/>
      <c r="L310" s="238"/>
      <c r="M310" s="238"/>
      <c r="N310" s="909"/>
      <c r="O310" s="235"/>
      <c r="P310" s="909"/>
      <c r="Q310" s="237"/>
      <c r="R310" s="237"/>
      <c r="S310" s="237"/>
      <c r="T310" s="237"/>
      <c r="U310" s="974"/>
      <c r="V310" s="977"/>
      <c r="W310" s="955"/>
      <c r="X310" s="236"/>
      <c r="Y310" s="236"/>
      <c r="Z310" s="909"/>
      <c r="AA310" s="909"/>
      <c r="AB310" s="909"/>
      <c r="AC310" s="909"/>
      <c r="AD310" s="971"/>
      <c r="AE310" s="238"/>
      <c r="AF310" s="236"/>
      <c r="AG310" s="236"/>
      <c r="AH310" s="236"/>
      <c r="AI310" s="236"/>
      <c r="AJ310" s="236"/>
      <c r="AK310" s="909"/>
      <c r="AL310" s="971"/>
      <c r="AM310" s="955"/>
      <c r="AN310" s="236"/>
      <c r="AO310" s="236"/>
      <c r="AP310" s="909"/>
      <c r="AQ310" s="958"/>
      <c r="AR310" s="938"/>
      <c r="AS310" s="236"/>
      <c r="AT310" s="236"/>
      <c r="AU310" s="236"/>
      <c r="AV310" s="236"/>
      <c r="AW310" s="236"/>
      <c r="AX310" s="909"/>
      <c r="AY310" s="377"/>
      <c r="AZ310" s="952"/>
      <c r="BA310" s="935"/>
      <c r="BB310" s="935"/>
      <c r="BC310" s="935"/>
      <c r="BD310" s="935"/>
      <c r="BE310" s="980"/>
      <c r="BF310" s="935"/>
      <c r="BG310" s="935"/>
      <c r="BH310" s="935"/>
      <c r="BI310" s="968"/>
      <c r="BJ310" s="930"/>
      <c r="BK310" s="931"/>
    </row>
    <row r="311" spans="2:63" x14ac:dyDescent="0.25">
      <c r="B311" s="903"/>
      <c r="C311" s="906"/>
      <c r="D311" s="370"/>
      <c r="E311" s="236"/>
      <c r="F311" s="236"/>
      <c r="G311" s="909"/>
      <c r="H311" s="238"/>
      <c r="I311" s="238"/>
      <c r="J311" s="238"/>
      <c r="K311" s="238"/>
      <c r="L311" s="238"/>
      <c r="M311" s="238"/>
      <c r="N311" s="909"/>
      <c r="O311" s="235"/>
      <c r="P311" s="909"/>
      <c r="Q311" s="237"/>
      <c r="R311" s="237"/>
      <c r="S311" s="237"/>
      <c r="T311" s="237"/>
      <c r="U311" s="974"/>
      <c r="V311" s="977"/>
      <c r="W311" s="955"/>
      <c r="X311" s="236"/>
      <c r="Y311" s="236"/>
      <c r="Z311" s="909"/>
      <c r="AA311" s="909"/>
      <c r="AB311" s="909"/>
      <c r="AC311" s="909"/>
      <c r="AD311" s="971"/>
      <c r="AE311" s="238"/>
      <c r="AF311" s="236"/>
      <c r="AG311" s="236"/>
      <c r="AH311" s="236"/>
      <c r="AI311" s="236"/>
      <c r="AJ311" s="236"/>
      <c r="AK311" s="909"/>
      <c r="AL311" s="971"/>
      <c r="AM311" s="955"/>
      <c r="AN311" s="236"/>
      <c r="AO311" s="236"/>
      <c r="AP311" s="909"/>
      <c r="AQ311" s="958"/>
      <c r="AR311" s="938"/>
      <c r="AS311" s="236"/>
      <c r="AT311" s="236"/>
      <c r="AU311" s="236"/>
      <c r="AV311" s="236"/>
      <c r="AW311" s="236"/>
      <c r="AX311" s="909"/>
      <c r="AY311" s="377"/>
      <c r="AZ311" s="952"/>
      <c r="BA311" s="935"/>
      <c r="BB311" s="935"/>
      <c r="BC311" s="935"/>
      <c r="BD311" s="935"/>
      <c r="BE311" s="980"/>
      <c r="BF311" s="935"/>
      <c r="BG311" s="935"/>
      <c r="BH311" s="935"/>
      <c r="BI311" s="968"/>
      <c r="BJ311" s="930"/>
      <c r="BK311" s="931"/>
    </row>
    <row r="312" spans="2:63" x14ac:dyDescent="0.25">
      <c r="B312" s="903"/>
      <c r="C312" s="906"/>
      <c r="D312" s="370"/>
      <c r="E312" s="236"/>
      <c r="F312" s="236"/>
      <c r="G312" s="909"/>
      <c r="H312" s="238"/>
      <c r="I312" s="238"/>
      <c r="J312" s="238"/>
      <c r="K312" s="238"/>
      <c r="L312" s="238"/>
      <c r="M312" s="238"/>
      <c r="N312" s="909"/>
      <c r="O312" s="235"/>
      <c r="P312" s="909"/>
      <c r="Q312" s="237"/>
      <c r="R312" s="237"/>
      <c r="S312" s="237"/>
      <c r="T312" s="237"/>
      <c r="U312" s="974"/>
      <c r="V312" s="977"/>
      <c r="W312" s="955"/>
      <c r="X312" s="236"/>
      <c r="Y312" s="236"/>
      <c r="Z312" s="909"/>
      <c r="AA312" s="909"/>
      <c r="AB312" s="909"/>
      <c r="AC312" s="909"/>
      <c r="AD312" s="971"/>
      <c r="AE312" s="238"/>
      <c r="AF312" s="236"/>
      <c r="AG312" s="236"/>
      <c r="AH312" s="236"/>
      <c r="AI312" s="236"/>
      <c r="AJ312" s="236"/>
      <c r="AK312" s="909"/>
      <c r="AL312" s="971"/>
      <c r="AM312" s="955"/>
      <c r="AN312" s="236"/>
      <c r="AO312" s="236"/>
      <c r="AP312" s="909"/>
      <c r="AQ312" s="958"/>
      <c r="AR312" s="938"/>
      <c r="AS312" s="236"/>
      <c r="AT312" s="236"/>
      <c r="AU312" s="236"/>
      <c r="AV312" s="236"/>
      <c r="AW312" s="236"/>
      <c r="AX312" s="909"/>
      <c r="AY312" s="377"/>
      <c r="AZ312" s="952"/>
      <c r="BA312" s="935"/>
      <c r="BB312" s="935"/>
      <c r="BC312" s="935"/>
      <c r="BD312" s="935"/>
      <c r="BE312" s="980"/>
      <c r="BF312" s="935"/>
      <c r="BG312" s="935"/>
      <c r="BH312" s="935"/>
      <c r="BI312" s="968"/>
      <c r="BJ312" s="930"/>
      <c r="BK312" s="931"/>
    </row>
    <row r="313" spans="2:63" x14ac:dyDescent="0.25">
      <c r="B313" s="903"/>
      <c r="C313" s="906"/>
      <c r="D313" s="370"/>
      <c r="E313" s="236"/>
      <c r="F313" s="236"/>
      <c r="G313" s="909"/>
      <c r="H313" s="238"/>
      <c r="I313" s="238"/>
      <c r="J313" s="238"/>
      <c r="K313" s="238"/>
      <c r="L313" s="238"/>
      <c r="M313" s="238"/>
      <c r="N313" s="909"/>
      <c r="O313" s="235"/>
      <c r="P313" s="909"/>
      <c r="Q313" s="237"/>
      <c r="R313" s="237"/>
      <c r="S313" s="237"/>
      <c r="T313" s="237"/>
      <c r="U313" s="974"/>
      <c r="V313" s="977"/>
      <c r="W313" s="955"/>
      <c r="X313" s="236"/>
      <c r="Y313" s="236"/>
      <c r="Z313" s="909"/>
      <c r="AA313" s="909"/>
      <c r="AB313" s="909"/>
      <c r="AC313" s="909"/>
      <c r="AD313" s="971"/>
      <c r="AE313" s="238"/>
      <c r="AF313" s="236"/>
      <c r="AG313" s="236"/>
      <c r="AH313" s="236"/>
      <c r="AI313" s="236"/>
      <c r="AJ313" s="236"/>
      <c r="AK313" s="909"/>
      <c r="AL313" s="971"/>
      <c r="AM313" s="955"/>
      <c r="AN313" s="236"/>
      <c r="AO313" s="236"/>
      <c r="AP313" s="909"/>
      <c r="AQ313" s="958"/>
      <c r="AR313" s="938"/>
      <c r="AS313" s="236"/>
      <c r="AT313" s="236"/>
      <c r="AU313" s="236"/>
      <c r="AV313" s="236"/>
      <c r="AW313" s="236"/>
      <c r="AX313" s="909"/>
      <c r="AY313" s="377"/>
      <c r="AZ313" s="952"/>
      <c r="BA313" s="935"/>
      <c r="BB313" s="935"/>
      <c r="BC313" s="935"/>
      <c r="BD313" s="935"/>
      <c r="BE313" s="980"/>
      <c r="BF313" s="935"/>
      <c r="BG313" s="935"/>
      <c r="BH313" s="935"/>
      <c r="BI313" s="968"/>
      <c r="BJ313" s="930"/>
      <c r="BK313" s="931"/>
    </row>
    <row r="314" spans="2:63" x14ac:dyDescent="0.25">
      <c r="B314" s="903"/>
      <c r="C314" s="906"/>
      <c r="D314" s="370"/>
      <c r="E314" s="236"/>
      <c r="F314" s="236"/>
      <c r="G314" s="909"/>
      <c r="H314" s="238"/>
      <c r="I314" s="238"/>
      <c r="J314" s="238"/>
      <c r="K314" s="238"/>
      <c r="L314" s="238"/>
      <c r="M314" s="238"/>
      <c r="N314" s="909"/>
      <c r="O314" s="235"/>
      <c r="P314" s="909"/>
      <c r="Q314" s="237"/>
      <c r="R314" s="237"/>
      <c r="S314" s="237"/>
      <c r="T314" s="237"/>
      <c r="U314" s="974"/>
      <c r="V314" s="977"/>
      <c r="W314" s="955"/>
      <c r="X314" s="236"/>
      <c r="Y314" s="236"/>
      <c r="Z314" s="909"/>
      <c r="AA314" s="909"/>
      <c r="AB314" s="909"/>
      <c r="AC314" s="909"/>
      <c r="AD314" s="971"/>
      <c r="AE314" s="238"/>
      <c r="AF314" s="236"/>
      <c r="AG314" s="236"/>
      <c r="AH314" s="236"/>
      <c r="AI314" s="236"/>
      <c r="AJ314" s="236"/>
      <c r="AK314" s="909"/>
      <c r="AL314" s="971"/>
      <c r="AM314" s="955"/>
      <c r="AN314" s="236"/>
      <c r="AO314" s="236"/>
      <c r="AP314" s="909"/>
      <c r="AQ314" s="958"/>
      <c r="AR314" s="938"/>
      <c r="AS314" s="236"/>
      <c r="AT314" s="236"/>
      <c r="AU314" s="236"/>
      <c r="AV314" s="236"/>
      <c r="AW314" s="236"/>
      <c r="AX314" s="909"/>
      <c r="AY314" s="377"/>
      <c r="AZ314" s="952"/>
      <c r="BA314" s="935"/>
      <c r="BB314" s="935"/>
      <c r="BC314" s="935"/>
      <c r="BD314" s="935"/>
      <c r="BE314" s="980"/>
      <c r="BF314" s="935"/>
      <c r="BG314" s="935"/>
      <c r="BH314" s="935"/>
      <c r="BI314" s="968"/>
      <c r="BJ314" s="930"/>
      <c r="BK314" s="931"/>
    </row>
    <row r="315" spans="2:63" x14ac:dyDescent="0.25">
      <c r="B315" s="903"/>
      <c r="C315" s="906"/>
      <c r="D315" s="370"/>
      <c r="E315" s="236"/>
      <c r="F315" s="236"/>
      <c r="G315" s="909"/>
      <c r="H315" s="238"/>
      <c r="I315" s="238"/>
      <c r="J315" s="238"/>
      <c r="K315" s="238"/>
      <c r="L315" s="238"/>
      <c r="M315" s="238"/>
      <c r="N315" s="909"/>
      <c r="O315" s="235"/>
      <c r="P315" s="909"/>
      <c r="Q315" s="237"/>
      <c r="R315" s="237"/>
      <c r="S315" s="237"/>
      <c r="T315" s="237"/>
      <c r="U315" s="974"/>
      <c r="V315" s="977"/>
      <c r="W315" s="955"/>
      <c r="X315" s="236"/>
      <c r="Y315" s="236"/>
      <c r="Z315" s="909"/>
      <c r="AA315" s="909"/>
      <c r="AB315" s="909"/>
      <c r="AC315" s="909"/>
      <c r="AD315" s="971"/>
      <c r="AE315" s="238"/>
      <c r="AF315" s="236"/>
      <c r="AG315" s="236"/>
      <c r="AH315" s="236"/>
      <c r="AI315" s="236"/>
      <c r="AJ315" s="236"/>
      <c r="AK315" s="909"/>
      <c r="AL315" s="971"/>
      <c r="AM315" s="955"/>
      <c r="AN315" s="236"/>
      <c r="AO315" s="236"/>
      <c r="AP315" s="909"/>
      <c r="AQ315" s="958"/>
      <c r="AR315" s="938"/>
      <c r="AS315" s="236"/>
      <c r="AT315" s="236"/>
      <c r="AU315" s="236"/>
      <c r="AV315" s="236"/>
      <c r="AW315" s="236"/>
      <c r="AX315" s="909"/>
      <c r="AY315" s="377"/>
      <c r="AZ315" s="952"/>
      <c r="BA315" s="935"/>
      <c r="BB315" s="935"/>
      <c r="BC315" s="935"/>
      <c r="BD315" s="935"/>
      <c r="BE315" s="980"/>
      <c r="BF315" s="935"/>
      <c r="BG315" s="935"/>
      <c r="BH315" s="935"/>
      <c r="BI315" s="968"/>
      <c r="BJ315" s="930"/>
      <c r="BK315" s="931"/>
    </row>
    <row r="316" spans="2:63" x14ac:dyDescent="0.25">
      <c r="B316" s="903"/>
      <c r="C316" s="906"/>
      <c r="D316" s="370"/>
      <c r="E316" s="236"/>
      <c r="F316" s="236"/>
      <c r="G316" s="909"/>
      <c r="H316" s="238"/>
      <c r="I316" s="238"/>
      <c r="J316" s="238"/>
      <c r="K316" s="238"/>
      <c r="L316" s="238"/>
      <c r="M316" s="238"/>
      <c r="N316" s="909"/>
      <c r="O316" s="235"/>
      <c r="P316" s="909"/>
      <c r="Q316" s="237"/>
      <c r="R316" s="237"/>
      <c r="S316" s="237"/>
      <c r="T316" s="237"/>
      <c r="U316" s="974"/>
      <c r="V316" s="977"/>
      <c r="W316" s="955"/>
      <c r="X316" s="236"/>
      <c r="Y316" s="236"/>
      <c r="Z316" s="909"/>
      <c r="AA316" s="909"/>
      <c r="AB316" s="909"/>
      <c r="AC316" s="909"/>
      <c r="AD316" s="971"/>
      <c r="AE316" s="238"/>
      <c r="AF316" s="236"/>
      <c r="AG316" s="236"/>
      <c r="AH316" s="236"/>
      <c r="AI316" s="236"/>
      <c r="AJ316" s="236"/>
      <c r="AK316" s="909"/>
      <c r="AL316" s="971"/>
      <c r="AM316" s="955"/>
      <c r="AN316" s="236"/>
      <c r="AO316" s="236"/>
      <c r="AP316" s="909"/>
      <c r="AQ316" s="958"/>
      <c r="AR316" s="938"/>
      <c r="AS316" s="236"/>
      <c r="AT316" s="236"/>
      <c r="AU316" s="236"/>
      <c r="AV316" s="236"/>
      <c r="AW316" s="236"/>
      <c r="AX316" s="909"/>
      <c r="AY316" s="377"/>
      <c r="AZ316" s="952"/>
      <c r="BA316" s="935"/>
      <c r="BB316" s="935"/>
      <c r="BC316" s="935"/>
      <c r="BD316" s="935"/>
      <c r="BE316" s="980"/>
      <c r="BF316" s="935"/>
      <c r="BG316" s="935"/>
      <c r="BH316" s="935"/>
      <c r="BI316" s="968"/>
      <c r="BJ316" s="930"/>
      <c r="BK316" s="931"/>
    </row>
    <row r="317" spans="2:63" ht="13.8" thickBot="1" x14ac:dyDescent="0.3">
      <c r="B317" s="904"/>
      <c r="C317" s="907"/>
      <c r="D317" s="371"/>
      <c r="E317" s="372"/>
      <c r="F317" s="372"/>
      <c r="G317" s="910"/>
      <c r="H317" s="373"/>
      <c r="I317" s="373"/>
      <c r="J317" s="373"/>
      <c r="K317" s="373"/>
      <c r="L317" s="373"/>
      <c r="M317" s="373"/>
      <c r="N317" s="910"/>
      <c r="O317" s="374"/>
      <c r="P317" s="910"/>
      <c r="Q317" s="375"/>
      <c r="R317" s="375"/>
      <c r="S317" s="375"/>
      <c r="T317" s="375"/>
      <c r="U317" s="975"/>
      <c r="V317" s="978"/>
      <c r="W317" s="956"/>
      <c r="X317" s="372"/>
      <c r="Y317" s="372"/>
      <c r="Z317" s="910"/>
      <c r="AA317" s="910"/>
      <c r="AB317" s="910"/>
      <c r="AC317" s="910"/>
      <c r="AD317" s="972"/>
      <c r="AE317" s="373"/>
      <c r="AF317" s="372"/>
      <c r="AG317" s="372"/>
      <c r="AH317" s="372"/>
      <c r="AI317" s="372"/>
      <c r="AJ317" s="372"/>
      <c r="AK317" s="910"/>
      <c r="AL317" s="972"/>
      <c r="AM317" s="956"/>
      <c r="AN317" s="372"/>
      <c r="AO317" s="372"/>
      <c r="AP317" s="910"/>
      <c r="AQ317" s="959"/>
      <c r="AR317" s="939"/>
      <c r="AS317" s="372"/>
      <c r="AT317" s="372"/>
      <c r="AU317" s="372"/>
      <c r="AV317" s="372"/>
      <c r="AW317" s="372"/>
      <c r="AX317" s="910"/>
      <c r="AY317" s="378"/>
      <c r="AZ317" s="953"/>
      <c r="BA317" s="936"/>
      <c r="BB317" s="936"/>
      <c r="BC317" s="936"/>
      <c r="BD317" s="936"/>
      <c r="BE317" s="981"/>
      <c r="BF317" s="936"/>
      <c r="BG317" s="936"/>
      <c r="BH317" s="936"/>
      <c r="BI317" s="969"/>
      <c r="BJ317" s="932"/>
      <c r="BK317" s="933"/>
    </row>
    <row r="318" spans="2:63" ht="13.8" thickTop="1" x14ac:dyDescent="0.25">
      <c r="B318" s="902" t="str">
        <f>IF(Summary!L37="","",Summary!L37)</f>
        <v/>
      </c>
      <c r="C318" s="905" t="str">
        <f>IF(B318="","",VLOOKUP(B318,Summary!$L$6:$M$106,2,FALSE))</f>
        <v/>
      </c>
      <c r="D318" s="369"/>
      <c r="E318" s="249"/>
      <c r="F318" s="250"/>
      <c r="G318" s="908"/>
      <c r="H318" s="252"/>
      <c r="I318" s="252"/>
      <c r="J318" s="252"/>
      <c r="K318" s="252"/>
      <c r="L318" s="252"/>
      <c r="M318" s="252"/>
      <c r="N318" s="908"/>
      <c r="O318" s="249"/>
      <c r="P318" s="908"/>
      <c r="Q318" s="253"/>
      <c r="R318" s="253"/>
      <c r="S318" s="253"/>
      <c r="T318" s="253"/>
      <c r="U318" s="973"/>
      <c r="V318" s="976"/>
      <c r="W318" s="954"/>
      <c r="X318" s="250"/>
      <c r="Y318" s="250"/>
      <c r="Z318" s="908"/>
      <c r="AA318" s="908"/>
      <c r="AB318" s="908"/>
      <c r="AC318" s="908"/>
      <c r="AD318" s="970"/>
      <c r="AE318" s="252"/>
      <c r="AF318" s="250"/>
      <c r="AG318" s="250"/>
      <c r="AH318" s="250"/>
      <c r="AI318" s="250"/>
      <c r="AJ318" s="250"/>
      <c r="AK318" s="908"/>
      <c r="AL318" s="970"/>
      <c r="AM318" s="954"/>
      <c r="AN318" s="250"/>
      <c r="AO318" s="250"/>
      <c r="AP318" s="908"/>
      <c r="AQ318" s="957"/>
      <c r="AR318" s="937"/>
      <c r="AS318" s="250"/>
      <c r="AT318" s="250"/>
      <c r="AU318" s="250"/>
      <c r="AV318" s="250"/>
      <c r="AW318" s="250"/>
      <c r="AX318" s="908"/>
      <c r="AY318" s="376"/>
      <c r="AZ318" s="951">
        <f>IF(B318="",0,SUMIF(Labor!$F$13:$F$351, Activity_Location_Listing!C318, Labor!$BX$13:$BX$351))</f>
        <v>0</v>
      </c>
      <c r="BA318" s="934">
        <f>IF(B318="",0,SUMIF(Equipment!$G$11:$G$150, Activity_Location_Listing!C318, Equipment!$BK$11:$BK$150))</f>
        <v>0</v>
      </c>
      <c r="BB318" s="934">
        <f>IF(B318="",0,SUMIF(Material!$J$10:$J$59, Activity_Location_Listing!C318, Material!$P$10:$P$59))</f>
        <v>0</v>
      </c>
      <c r="BC318" s="934">
        <f>IF(B318="",0,SUMIF(Contract!$N$10:$N$85, Activity_Location_Listing!C318, Contract!$O$10:$O$85))</f>
        <v>0</v>
      </c>
      <c r="BD318" s="934">
        <f>IF(B318="",0,SUMIF(Rented_Equipment!$N$10:$N$45, Activity_Location_Listing!C318, Rented_Equipment!$Q$10:$Q$45))</f>
        <v>0</v>
      </c>
      <c r="BE318" s="979">
        <f>IF(B318="",0,SUMIF(Purchased_Equipment!$Q$11:$Q$46,Activity_Location_Listing!C318,Purchased_Equipment!$R$11:$R$46))</f>
        <v>0</v>
      </c>
      <c r="BF318" s="934">
        <f>IF(B318="",0,SUMIF(Soft_Costs!$P$11:$P$46,Activity_Location_Listing!C318,Soft_Costs!$Q$11:$Q$46))</f>
        <v>0</v>
      </c>
      <c r="BG318" s="934">
        <f>IF(B318="",0,SUMIF(Mutual_Aid!$F$10:$F$19, Activity_Location_Listing!C318, Mutual_Aid!$J$10:$J$19)+SUMIF(Mutual_Aid!$F$23:$F$32, Activity_Location_Listing!C318, Mutual_Aid!$J$23:$J$32)+SUMIF(Mutual_Aid!$F$36:$F$55, Activity_Location_Listing!C318, Mutual_Aid!$J$36:$J$55))</f>
        <v>0</v>
      </c>
      <c r="BH318" s="934">
        <f>IF(B318="",0,SUMIF(Insurance_Reductions!$P$10:$P$45,Activity_Location_Listing!C318,Insurance_Reductions!$Q$10:$Q$45))</f>
        <v>0</v>
      </c>
      <c r="BI318" s="967">
        <f>IF(B318="",0,AQ318)</f>
        <v>0</v>
      </c>
      <c r="BJ318" s="928">
        <f t="shared" ref="BJ318" si="30">SUM(AZ318:BG327)-BH318-BI318</f>
        <v>0</v>
      </c>
      <c r="BK318" s="929"/>
    </row>
    <row r="319" spans="2:63" x14ac:dyDescent="0.25">
      <c r="B319" s="903"/>
      <c r="C319" s="906"/>
      <c r="D319" s="370"/>
      <c r="E319" s="236"/>
      <c r="F319" s="236"/>
      <c r="G319" s="909"/>
      <c r="H319" s="238"/>
      <c r="I319" s="238"/>
      <c r="J319" s="238"/>
      <c r="K319" s="238"/>
      <c r="L319" s="238"/>
      <c r="M319" s="238"/>
      <c r="N319" s="909"/>
      <c r="O319" s="235"/>
      <c r="P319" s="909"/>
      <c r="Q319" s="237"/>
      <c r="R319" s="237"/>
      <c r="S319" s="237"/>
      <c r="T319" s="237"/>
      <c r="U319" s="974"/>
      <c r="V319" s="977"/>
      <c r="W319" s="955"/>
      <c r="X319" s="236"/>
      <c r="Y319" s="236"/>
      <c r="Z319" s="909"/>
      <c r="AA319" s="909"/>
      <c r="AB319" s="909"/>
      <c r="AC319" s="909"/>
      <c r="AD319" s="971"/>
      <c r="AE319" s="238"/>
      <c r="AF319" s="236"/>
      <c r="AG319" s="236"/>
      <c r="AH319" s="236"/>
      <c r="AI319" s="236"/>
      <c r="AJ319" s="236"/>
      <c r="AK319" s="909"/>
      <c r="AL319" s="971"/>
      <c r="AM319" s="955"/>
      <c r="AN319" s="236"/>
      <c r="AO319" s="236"/>
      <c r="AP319" s="909"/>
      <c r="AQ319" s="958"/>
      <c r="AR319" s="938"/>
      <c r="AS319" s="236"/>
      <c r="AT319" s="236"/>
      <c r="AU319" s="236"/>
      <c r="AV319" s="236"/>
      <c r="AW319" s="236"/>
      <c r="AX319" s="909"/>
      <c r="AY319" s="377"/>
      <c r="AZ319" s="952"/>
      <c r="BA319" s="935"/>
      <c r="BB319" s="935"/>
      <c r="BC319" s="935"/>
      <c r="BD319" s="935"/>
      <c r="BE319" s="980"/>
      <c r="BF319" s="935"/>
      <c r="BG319" s="935"/>
      <c r="BH319" s="935"/>
      <c r="BI319" s="968"/>
      <c r="BJ319" s="930"/>
      <c r="BK319" s="931"/>
    </row>
    <row r="320" spans="2:63" x14ac:dyDescent="0.25">
      <c r="B320" s="903"/>
      <c r="C320" s="906"/>
      <c r="D320" s="370"/>
      <c r="E320" s="236"/>
      <c r="F320" s="236"/>
      <c r="G320" s="909"/>
      <c r="H320" s="238"/>
      <c r="I320" s="238"/>
      <c r="J320" s="238"/>
      <c r="K320" s="238"/>
      <c r="L320" s="238"/>
      <c r="M320" s="238"/>
      <c r="N320" s="909"/>
      <c r="O320" s="235"/>
      <c r="P320" s="909"/>
      <c r="Q320" s="237"/>
      <c r="R320" s="237"/>
      <c r="S320" s="237"/>
      <c r="T320" s="237"/>
      <c r="U320" s="974"/>
      <c r="V320" s="977"/>
      <c r="W320" s="955"/>
      <c r="X320" s="236"/>
      <c r="Y320" s="236"/>
      <c r="Z320" s="909"/>
      <c r="AA320" s="909"/>
      <c r="AB320" s="909"/>
      <c r="AC320" s="909"/>
      <c r="AD320" s="971"/>
      <c r="AE320" s="238"/>
      <c r="AF320" s="236"/>
      <c r="AG320" s="236"/>
      <c r="AH320" s="236"/>
      <c r="AI320" s="236"/>
      <c r="AJ320" s="236"/>
      <c r="AK320" s="909"/>
      <c r="AL320" s="971"/>
      <c r="AM320" s="955"/>
      <c r="AN320" s="236"/>
      <c r="AO320" s="236"/>
      <c r="AP320" s="909"/>
      <c r="AQ320" s="958"/>
      <c r="AR320" s="938"/>
      <c r="AS320" s="236"/>
      <c r="AT320" s="236"/>
      <c r="AU320" s="236"/>
      <c r="AV320" s="236"/>
      <c r="AW320" s="236"/>
      <c r="AX320" s="909"/>
      <c r="AY320" s="377"/>
      <c r="AZ320" s="952"/>
      <c r="BA320" s="935"/>
      <c r="BB320" s="935"/>
      <c r="BC320" s="935"/>
      <c r="BD320" s="935"/>
      <c r="BE320" s="980"/>
      <c r="BF320" s="935"/>
      <c r="BG320" s="935"/>
      <c r="BH320" s="935"/>
      <c r="BI320" s="968"/>
      <c r="BJ320" s="930"/>
      <c r="BK320" s="931"/>
    </row>
    <row r="321" spans="2:63" x14ac:dyDescent="0.25">
      <c r="B321" s="903"/>
      <c r="C321" s="906"/>
      <c r="D321" s="370"/>
      <c r="E321" s="236"/>
      <c r="F321" s="236"/>
      <c r="G321" s="909"/>
      <c r="H321" s="238"/>
      <c r="I321" s="238"/>
      <c r="J321" s="238"/>
      <c r="K321" s="238"/>
      <c r="L321" s="238"/>
      <c r="M321" s="238"/>
      <c r="N321" s="909"/>
      <c r="O321" s="235"/>
      <c r="P321" s="909"/>
      <c r="Q321" s="237"/>
      <c r="R321" s="237"/>
      <c r="S321" s="237"/>
      <c r="T321" s="237"/>
      <c r="U321" s="974"/>
      <c r="V321" s="977"/>
      <c r="W321" s="955"/>
      <c r="X321" s="236"/>
      <c r="Y321" s="236"/>
      <c r="Z321" s="909"/>
      <c r="AA321" s="909"/>
      <c r="AB321" s="909"/>
      <c r="AC321" s="909"/>
      <c r="AD321" s="971"/>
      <c r="AE321" s="238"/>
      <c r="AF321" s="236"/>
      <c r="AG321" s="236"/>
      <c r="AH321" s="236"/>
      <c r="AI321" s="236"/>
      <c r="AJ321" s="236"/>
      <c r="AK321" s="909"/>
      <c r="AL321" s="971"/>
      <c r="AM321" s="955"/>
      <c r="AN321" s="236"/>
      <c r="AO321" s="236"/>
      <c r="AP321" s="909"/>
      <c r="AQ321" s="958"/>
      <c r="AR321" s="938"/>
      <c r="AS321" s="236"/>
      <c r="AT321" s="236"/>
      <c r="AU321" s="236"/>
      <c r="AV321" s="236"/>
      <c r="AW321" s="236"/>
      <c r="AX321" s="909"/>
      <c r="AY321" s="377"/>
      <c r="AZ321" s="952"/>
      <c r="BA321" s="935"/>
      <c r="BB321" s="935"/>
      <c r="BC321" s="935"/>
      <c r="BD321" s="935"/>
      <c r="BE321" s="980"/>
      <c r="BF321" s="935"/>
      <c r="BG321" s="935"/>
      <c r="BH321" s="935"/>
      <c r="BI321" s="968"/>
      <c r="BJ321" s="930"/>
      <c r="BK321" s="931"/>
    </row>
    <row r="322" spans="2:63" x14ac:dyDescent="0.25">
      <c r="B322" s="903"/>
      <c r="C322" s="906"/>
      <c r="D322" s="370"/>
      <c r="E322" s="236"/>
      <c r="F322" s="236"/>
      <c r="G322" s="909"/>
      <c r="H322" s="238"/>
      <c r="I322" s="238"/>
      <c r="J322" s="238"/>
      <c r="K322" s="238"/>
      <c r="L322" s="238"/>
      <c r="M322" s="238"/>
      <c r="N322" s="909"/>
      <c r="O322" s="235"/>
      <c r="P322" s="909"/>
      <c r="Q322" s="237"/>
      <c r="R322" s="237"/>
      <c r="S322" s="237"/>
      <c r="T322" s="237"/>
      <c r="U322" s="974"/>
      <c r="V322" s="977"/>
      <c r="W322" s="955"/>
      <c r="X322" s="236"/>
      <c r="Y322" s="236"/>
      <c r="Z322" s="909"/>
      <c r="AA322" s="909"/>
      <c r="AB322" s="909"/>
      <c r="AC322" s="909"/>
      <c r="AD322" s="971"/>
      <c r="AE322" s="238"/>
      <c r="AF322" s="236"/>
      <c r="AG322" s="236"/>
      <c r="AH322" s="236"/>
      <c r="AI322" s="236"/>
      <c r="AJ322" s="236"/>
      <c r="AK322" s="909"/>
      <c r="AL322" s="971"/>
      <c r="AM322" s="955"/>
      <c r="AN322" s="236"/>
      <c r="AO322" s="236"/>
      <c r="AP322" s="909"/>
      <c r="AQ322" s="958"/>
      <c r="AR322" s="938"/>
      <c r="AS322" s="236"/>
      <c r="AT322" s="236"/>
      <c r="AU322" s="236"/>
      <c r="AV322" s="236"/>
      <c r="AW322" s="236"/>
      <c r="AX322" s="909"/>
      <c r="AY322" s="377"/>
      <c r="AZ322" s="952"/>
      <c r="BA322" s="935"/>
      <c r="BB322" s="935"/>
      <c r="BC322" s="935"/>
      <c r="BD322" s="935"/>
      <c r="BE322" s="980"/>
      <c r="BF322" s="935"/>
      <c r="BG322" s="935"/>
      <c r="BH322" s="935"/>
      <c r="BI322" s="968"/>
      <c r="BJ322" s="930"/>
      <c r="BK322" s="931"/>
    </row>
    <row r="323" spans="2:63" x14ac:dyDescent="0.25">
      <c r="B323" s="903"/>
      <c r="C323" s="906"/>
      <c r="D323" s="370"/>
      <c r="E323" s="236"/>
      <c r="F323" s="236"/>
      <c r="G323" s="909"/>
      <c r="H323" s="238"/>
      <c r="I323" s="238"/>
      <c r="J323" s="238"/>
      <c r="K323" s="238"/>
      <c r="L323" s="238"/>
      <c r="M323" s="238"/>
      <c r="N323" s="909"/>
      <c r="O323" s="235"/>
      <c r="P323" s="909"/>
      <c r="Q323" s="237"/>
      <c r="R323" s="237"/>
      <c r="S323" s="237"/>
      <c r="T323" s="237"/>
      <c r="U323" s="974"/>
      <c r="V323" s="977"/>
      <c r="W323" s="955"/>
      <c r="X323" s="236"/>
      <c r="Y323" s="236"/>
      <c r="Z323" s="909"/>
      <c r="AA323" s="909"/>
      <c r="AB323" s="909"/>
      <c r="AC323" s="909"/>
      <c r="AD323" s="971"/>
      <c r="AE323" s="238"/>
      <c r="AF323" s="236"/>
      <c r="AG323" s="236"/>
      <c r="AH323" s="236"/>
      <c r="AI323" s="236"/>
      <c r="AJ323" s="236"/>
      <c r="AK323" s="909"/>
      <c r="AL323" s="971"/>
      <c r="AM323" s="955"/>
      <c r="AN323" s="236"/>
      <c r="AO323" s="236"/>
      <c r="AP323" s="909"/>
      <c r="AQ323" s="958"/>
      <c r="AR323" s="938"/>
      <c r="AS323" s="236"/>
      <c r="AT323" s="236"/>
      <c r="AU323" s="236"/>
      <c r="AV323" s="236"/>
      <c r="AW323" s="236"/>
      <c r="AX323" s="909"/>
      <c r="AY323" s="377"/>
      <c r="AZ323" s="952"/>
      <c r="BA323" s="935"/>
      <c r="BB323" s="935"/>
      <c r="BC323" s="935"/>
      <c r="BD323" s="935"/>
      <c r="BE323" s="980"/>
      <c r="BF323" s="935"/>
      <c r="BG323" s="935"/>
      <c r="BH323" s="935"/>
      <c r="BI323" s="968"/>
      <c r="BJ323" s="930"/>
      <c r="BK323" s="931"/>
    </row>
    <row r="324" spans="2:63" x14ac:dyDescent="0.25">
      <c r="B324" s="903"/>
      <c r="C324" s="906"/>
      <c r="D324" s="370"/>
      <c r="E324" s="236"/>
      <c r="F324" s="236"/>
      <c r="G324" s="909"/>
      <c r="H324" s="238"/>
      <c r="I324" s="238"/>
      <c r="J324" s="238"/>
      <c r="K324" s="238"/>
      <c r="L324" s="238"/>
      <c r="M324" s="238"/>
      <c r="N324" s="909"/>
      <c r="O324" s="235"/>
      <c r="P324" s="909"/>
      <c r="Q324" s="237"/>
      <c r="R324" s="237"/>
      <c r="S324" s="237"/>
      <c r="T324" s="237"/>
      <c r="U324" s="974"/>
      <c r="V324" s="977"/>
      <c r="W324" s="955"/>
      <c r="X324" s="236"/>
      <c r="Y324" s="236"/>
      <c r="Z324" s="909"/>
      <c r="AA324" s="909"/>
      <c r="AB324" s="909"/>
      <c r="AC324" s="909"/>
      <c r="AD324" s="971"/>
      <c r="AE324" s="238"/>
      <c r="AF324" s="236"/>
      <c r="AG324" s="236"/>
      <c r="AH324" s="236"/>
      <c r="AI324" s="236"/>
      <c r="AJ324" s="236"/>
      <c r="AK324" s="909"/>
      <c r="AL324" s="971"/>
      <c r="AM324" s="955"/>
      <c r="AN324" s="236"/>
      <c r="AO324" s="236"/>
      <c r="AP324" s="909"/>
      <c r="AQ324" s="958"/>
      <c r="AR324" s="938"/>
      <c r="AS324" s="236"/>
      <c r="AT324" s="236"/>
      <c r="AU324" s="236"/>
      <c r="AV324" s="236"/>
      <c r="AW324" s="236"/>
      <c r="AX324" s="909"/>
      <c r="AY324" s="377"/>
      <c r="AZ324" s="952"/>
      <c r="BA324" s="935"/>
      <c r="BB324" s="935"/>
      <c r="BC324" s="935"/>
      <c r="BD324" s="935"/>
      <c r="BE324" s="980"/>
      <c r="BF324" s="935"/>
      <c r="BG324" s="935"/>
      <c r="BH324" s="935"/>
      <c r="BI324" s="968"/>
      <c r="BJ324" s="930"/>
      <c r="BK324" s="931"/>
    </row>
    <row r="325" spans="2:63" x14ac:dyDescent="0.25">
      <c r="B325" s="903"/>
      <c r="C325" s="906"/>
      <c r="D325" s="370"/>
      <c r="E325" s="236"/>
      <c r="F325" s="236"/>
      <c r="G325" s="909"/>
      <c r="H325" s="238"/>
      <c r="I325" s="238"/>
      <c r="J325" s="238"/>
      <c r="K325" s="238"/>
      <c r="L325" s="238"/>
      <c r="M325" s="238"/>
      <c r="N325" s="909"/>
      <c r="O325" s="235"/>
      <c r="P325" s="909"/>
      <c r="Q325" s="237"/>
      <c r="R325" s="237"/>
      <c r="S325" s="237"/>
      <c r="T325" s="237"/>
      <c r="U325" s="974"/>
      <c r="V325" s="977"/>
      <c r="W325" s="955"/>
      <c r="X325" s="236"/>
      <c r="Y325" s="236"/>
      <c r="Z325" s="909"/>
      <c r="AA325" s="909"/>
      <c r="AB325" s="909"/>
      <c r="AC325" s="909"/>
      <c r="AD325" s="971"/>
      <c r="AE325" s="238"/>
      <c r="AF325" s="236"/>
      <c r="AG325" s="236"/>
      <c r="AH325" s="236"/>
      <c r="AI325" s="236"/>
      <c r="AJ325" s="236"/>
      <c r="AK325" s="909"/>
      <c r="AL325" s="971"/>
      <c r="AM325" s="955"/>
      <c r="AN325" s="236"/>
      <c r="AO325" s="236"/>
      <c r="AP325" s="909"/>
      <c r="AQ325" s="958"/>
      <c r="AR325" s="938"/>
      <c r="AS325" s="236"/>
      <c r="AT325" s="236"/>
      <c r="AU325" s="236"/>
      <c r="AV325" s="236"/>
      <c r="AW325" s="236"/>
      <c r="AX325" s="909"/>
      <c r="AY325" s="377"/>
      <c r="AZ325" s="952"/>
      <c r="BA325" s="935"/>
      <c r="BB325" s="935"/>
      <c r="BC325" s="935"/>
      <c r="BD325" s="935"/>
      <c r="BE325" s="980"/>
      <c r="BF325" s="935"/>
      <c r="BG325" s="935"/>
      <c r="BH325" s="935"/>
      <c r="BI325" s="968"/>
      <c r="BJ325" s="930"/>
      <c r="BK325" s="931"/>
    </row>
    <row r="326" spans="2:63" x14ac:dyDescent="0.25">
      <c r="B326" s="903"/>
      <c r="C326" s="906"/>
      <c r="D326" s="370"/>
      <c r="E326" s="236"/>
      <c r="F326" s="236"/>
      <c r="G326" s="909"/>
      <c r="H326" s="238"/>
      <c r="I326" s="238"/>
      <c r="J326" s="238"/>
      <c r="K326" s="238"/>
      <c r="L326" s="238"/>
      <c r="M326" s="238"/>
      <c r="N326" s="909"/>
      <c r="O326" s="235"/>
      <c r="P326" s="909"/>
      <c r="Q326" s="237"/>
      <c r="R326" s="237"/>
      <c r="S326" s="237"/>
      <c r="T326" s="237"/>
      <c r="U326" s="974"/>
      <c r="V326" s="977"/>
      <c r="W326" s="955"/>
      <c r="X326" s="236"/>
      <c r="Y326" s="236"/>
      <c r="Z326" s="909"/>
      <c r="AA326" s="909"/>
      <c r="AB326" s="909"/>
      <c r="AC326" s="909"/>
      <c r="AD326" s="971"/>
      <c r="AE326" s="238"/>
      <c r="AF326" s="236"/>
      <c r="AG326" s="236"/>
      <c r="AH326" s="236"/>
      <c r="AI326" s="236"/>
      <c r="AJ326" s="236"/>
      <c r="AK326" s="909"/>
      <c r="AL326" s="971"/>
      <c r="AM326" s="955"/>
      <c r="AN326" s="236"/>
      <c r="AO326" s="236"/>
      <c r="AP326" s="909"/>
      <c r="AQ326" s="958"/>
      <c r="AR326" s="938"/>
      <c r="AS326" s="236"/>
      <c r="AT326" s="236"/>
      <c r="AU326" s="236"/>
      <c r="AV326" s="236"/>
      <c r="AW326" s="236"/>
      <c r="AX326" s="909"/>
      <c r="AY326" s="377"/>
      <c r="AZ326" s="952"/>
      <c r="BA326" s="935"/>
      <c r="BB326" s="935"/>
      <c r="BC326" s="935"/>
      <c r="BD326" s="935"/>
      <c r="BE326" s="980"/>
      <c r="BF326" s="935"/>
      <c r="BG326" s="935"/>
      <c r="BH326" s="935"/>
      <c r="BI326" s="968"/>
      <c r="BJ326" s="930"/>
      <c r="BK326" s="931"/>
    </row>
    <row r="327" spans="2:63" ht="13.8" thickBot="1" x14ac:dyDescent="0.3">
      <c r="B327" s="904"/>
      <c r="C327" s="907"/>
      <c r="D327" s="371"/>
      <c r="E327" s="372"/>
      <c r="F327" s="372"/>
      <c r="G327" s="910"/>
      <c r="H327" s="373"/>
      <c r="I327" s="373"/>
      <c r="J327" s="373"/>
      <c r="K327" s="373"/>
      <c r="L327" s="373"/>
      <c r="M327" s="373"/>
      <c r="N327" s="910"/>
      <c r="O327" s="374"/>
      <c r="P327" s="910"/>
      <c r="Q327" s="375"/>
      <c r="R327" s="375"/>
      <c r="S327" s="375"/>
      <c r="T327" s="375"/>
      <c r="U327" s="975"/>
      <c r="V327" s="978"/>
      <c r="W327" s="956"/>
      <c r="X327" s="372"/>
      <c r="Y327" s="372"/>
      <c r="Z327" s="910"/>
      <c r="AA327" s="910"/>
      <c r="AB327" s="910"/>
      <c r="AC327" s="910"/>
      <c r="AD327" s="972"/>
      <c r="AE327" s="373"/>
      <c r="AF327" s="372"/>
      <c r="AG327" s="372"/>
      <c r="AH327" s="372"/>
      <c r="AI327" s="372"/>
      <c r="AJ327" s="372"/>
      <c r="AK327" s="910"/>
      <c r="AL327" s="972"/>
      <c r="AM327" s="956"/>
      <c r="AN327" s="372"/>
      <c r="AO327" s="372"/>
      <c r="AP327" s="910"/>
      <c r="AQ327" s="959"/>
      <c r="AR327" s="939"/>
      <c r="AS327" s="372"/>
      <c r="AT327" s="372"/>
      <c r="AU327" s="372"/>
      <c r="AV327" s="372"/>
      <c r="AW327" s="372"/>
      <c r="AX327" s="910"/>
      <c r="AY327" s="378"/>
      <c r="AZ327" s="953"/>
      <c r="BA327" s="936"/>
      <c r="BB327" s="936"/>
      <c r="BC327" s="936"/>
      <c r="BD327" s="936"/>
      <c r="BE327" s="981"/>
      <c r="BF327" s="936"/>
      <c r="BG327" s="936"/>
      <c r="BH327" s="936"/>
      <c r="BI327" s="969"/>
      <c r="BJ327" s="932"/>
      <c r="BK327" s="933"/>
    </row>
    <row r="328" spans="2:63" ht="13.8" thickTop="1" x14ac:dyDescent="0.25">
      <c r="B328" s="902" t="str">
        <f>IF(Summary!L38="","",Summary!L38)</f>
        <v/>
      </c>
      <c r="C328" s="905" t="str">
        <f>IF(B328="","",VLOOKUP(B328,Summary!$L$6:$M$106,2,FALSE))</f>
        <v/>
      </c>
      <c r="D328" s="369"/>
      <c r="E328" s="249"/>
      <c r="F328" s="250"/>
      <c r="G328" s="908"/>
      <c r="H328" s="252"/>
      <c r="I328" s="252"/>
      <c r="J328" s="252"/>
      <c r="K328" s="252"/>
      <c r="L328" s="252"/>
      <c r="M328" s="252"/>
      <c r="N328" s="908"/>
      <c r="O328" s="249"/>
      <c r="P328" s="908"/>
      <c r="Q328" s="253"/>
      <c r="R328" s="253"/>
      <c r="S328" s="253"/>
      <c r="T328" s="253"/>
      <c r="U328" s="973"/>
      <c r="V328" s="976"/>
      <c r="W328" s="954"/>
      <c r="X328" s="250"/>
      <c r="Y328" s="250"/>
      <c r="Z328" s="908"/>
      <c r="AA328" s="908"/>
      <c r="AB328" s="908"/>
      <c r="AC328" s="908"/>
      <c r="AD328" s="970"/>
      <c r="AE328" s="252"/>
      <c r="AF328" s="250"/>
      <c r="AG328" s="250"/>
      <c r="AH328" s="250"/>
      <c r="AI328" s="250"/>
      <c r="AJ328" s="250"/>
      <c r="AK328" s="908"/>
      <c r="AL328" s="970"/>
      <c r="AM328" s="954"/>
      <c r="AN328" s="250"/>
      <c r="AO328" s="250"/>
      <c r="AP328" s="908"/>
      <c r="AQ328" s="957"/>
      <c r="AR328" s="937"/>
      <c r="AS328" s="250"/>
      <c r="AT328" s="250"/>
      <c r="AU328" s="250"/>
      <c r="AV328" s="250"/>
      <c r="AW328" s="250"/>
      <c r="AX328" s="908"/>
      <c r="AY328" s="376"/>
      <c r="AZ328" s="951">
        <f>IF(B328="",0,SUMIF(Labor!$F$13:$F$351, Activity_Location_Listing!C328, Labor!$BX$13:$BX$351))</f>
        <v>0</v>
      </c>
      <c r="BA328" s="934">
        <f>IF(B328="",0,SUMIF(Equipment!$G$11:$G$150, Activity_Location_Listing!C328, Equipment!$BK$11:$BK$150))</f>
        <v>0</v>
      </c>
      <c r="BB328" s="934">
        <f>IF(B328="",0,SUMIF(Material!$J$10:$J$59, Activity_Location_Listing!C328, Material!$P$10:$P$59))</f>
        <v>0</v>
      </c>
      <c r="BC328" s="934">
        <f>IF(B328="",0,SUMIF(Contract!$N$10:$N$85, Activity_Location_Listing!C328, Contract!$O$10:$O$85))</f>
        <v>0</v>
      </c>
      <c r="BD328" s="934">
        <f>IF(B328="",0,SUMIF(Rented_Equipment!$N$10:$N$45, Activity_Location_Listing!C328, Rented_Equipment!$Q$10:$Q$45))</f>
        <v>0</v>
      </c>
      <c r="BE328" s="979">
        <f>IF(B328="",0,SUMIF(Purchased_Equipment!$Q$11:$Q$46,Activity_Location_Listing!C328,Purchased_Equipment!$R$11:$R$46))</f>
        <v>0</v>
      </c>
      <c r="BF328" s="934">
        <f>IF(B328="",0,SUMIF(Soft_Costs!$P$11:$P$46,Activity_Location_Listing!C328,Soft_Costs!$Q$11:$Q$46))</f>
        <v>0</v>
      </c>
      <c r="BG328" s="934">
        <f>IF(B328="",0,SUMIF(Mutual_Aid!$F$10:$F$19, Activity_Location_Listing!C328, Mutual_Aid!$J$10:$J$19)+SUMIF(Mutual_Aid!$F$23:$F$32, Activity_Location_Listing!C328, Mutual_Aid!$J$23:$J$32)+SUMIF(Mutual_Aid!$F$36:$F$55, Activity_Location_Listing!C328, Mutual_Aid!$J$36:$J$55))</f>
        <v>0</v>
      </c>
      <c r="BH328" s="934">
        <f>IF(B328="",0,SUMIF(Insurance_Reductions!$P$10:$P$45,Activity_Location_Listing!C328,Insurance_Reductions!$Q$10:$Q$45))</f>
        <v>0</v>
      </c>
      <c r="BI328" s="967">
        <f>IF(B328="",0,AQ328)</f>
        <v>0</v>
      </c>
      <c r="BJ328" s="928">
        <f t="shared" ref="BJ328" si="31">SUM(AZ328:BG337)-BH328-BI328</f>
        <v>0</v>
      </c>
      <c r="BK328" s="929"/>
    </row>
    <row r="329" spans="2:63" x14ac:dyDescent="0.25">
      <c r="B329" s="903"/>
      <c r="C329" s="906"/>
      <c r="D329" s="370"/>
      <c r="E329" s="236"/>
      <c r="F329" s="236"/>
      <c r="G329" s="909"/>
      <c r="H329" s="238"/>
      <c r="I329" s="238"/>
      <c r="J329" s="238"/>
      <c r="K329" s="238"/>
      <c r="L329" s="238"/>
      <c r="M329" s="238"/>
      <c r="N329" s="909"/>
      <c r="O329" s="235"/>
      <c r="P329" s="909"/>
      <c r="Q329" s="237"/>
      <c r="R329" s="237"/>
      <c r="S329" s="237"/>
      <c r="T329" s="237"/>
      <c r="U329" s="974"/>
      <c r="V329" s="977"/>
      <c r="W329" s="955"/>
      <c r="X329" s="236"/>
      <c r="Y329" s="236"/>
      <c r="Z329" s="909"/>
      <c r="AA329" s="909"/>
      <c r="AB329" s="909"/>
      <c r="AC329" s="909"/>
      <c r="AD329" s="971"/>
      <c r="AE329" s="238"/>
      <c r="AF329" s="236"/>
      <c r="AG329" s="236"/>
      <c r="AH329" s="236"/>
      <c r="AI329" s="236"/>
      <c r="AJ329" s="236"/>
      <c r="AK329" s="909"/>
      <c r="AL329" s="971"/>
      <c r="AM329" s="955"/>
      <c r="AN329" s="236"/>
      <c r="AO329" s="236"/>
      <c r="AP329" s="909"/>
      <c r="AQ329" s="958"/>
      <c r="AR329" s="938"/>
      <c r="AS329" s="236"/>
      <c r="AT329" s="236"/>
      <c r="AU329" s="236"/>
      <c r="AV329" s="236"/>
      <c r="AW329" s="236"/>
      <c r="AX329" s="909"/>
      <c r="AY329" s="377"/>
      <c r="AZ329" s="952"/>
      <c r="BA329" s="935"/>
      <c r="BB329" s="935"/>
      <c r="BC329" s="935"/>
      <c r="BD329" s="935"/>
      <c r="BE329" s="980"/>
      <c r="BF329" s="935"/>
      <c r="BG329" s="935"/>
      <c r="BH329" s="935"/>
      <c r="BI329" s="968"/>
      <c r="BJ329" s="930"/>
      <c r="BK329" s="931"/>
    </row>
    <row r="330" spans="2:63" x14ac:dyDescent="0.25">
      <c r="B330" s="903"/>
      <c r="C330" s="906"/>
      <c r="D330" s="370"/>
      <c r="E330" s="236"/>
      <c r="F330" s="236"/>
      <c r="G330" s="909"/>
      <c r="H330" s="238"/>
      <c r="I330" s="238"/>
      <c r="J330" s="238"/>
      <c r="K330" s="238"/>
      <c r="L330" s="238"/>
      <c r="M330" s="238"/>
      <c r="N330" s="909"/>
      <c r="O330" s="235"/>
      <c r="P330" s="909"/>
      <c r="Q330" s="237"/>
      <c r="R330" s="237"/>
      <c r="S330" s="237"/>
      <c r="T330" s="237"/>
      <c r="U330" s="974"/>
      <c r="V330" s="977"/>
      <c r="W330" s="955"/>
      <c r="X330" s="236"/>
      <c r="Y330" s="236"/>
      <c r="Z330" s="909"/>
      <c r="AA330" s="909"/>
      <c r="AB330" s="909"/>
      <c r="AC330" s="909"/>
      <c r="AD330" s="971"/>
      <c r="AE330" s="238"/>
      <c r="AF330" s="236"/>
      <c r="AG330" s="236"/>
      <c r="AH330" s="236"/>
      <c r="AI330" s="236"/>
      <c r="AJ330" s="236"/>
      <c r="AK330" s="909"/>
      <c r="AL330" s="971"/>
      <c r="AM330" s="955"/>
      <c r="AN330" s="236"/>
      <c r="AO330" s="236"/>
      <c r="AP330" s="909"/>
      <c r="AQ330" s="958"/>
      <c r="AR330" s="938"/>
      <c r="AS330" s="236"/>
      <c r="AT330" s="236"/>
      <c r="AU330" s="236"/>
      <c r="AV330" s="236"/>
      <c r="AW330" s="236"/>
      <c r="AX330" s="909"/>
      <c r="AY330" s="377"/>
      <c r="AZ330" s="952"/>
      <c r="BA330" s="935"/>
      <c r="BB330" s="935"/>
      <c r="BC330" s="935"/>
      <c r="BD330" s="935"/>
      <c r="BE330" s="980"/>
      <c r="BF330" s="935"/>
      <c r="BG330" s="935"/>
      <c r="BH330" s="935"/>
      <c r="BI330" s="968"/>
      <c r="BJ330" s="930"/>
      <c r="BK330" s="931"/>
    </row>
    <row r="331" spans="2:63" x14ac:dyDescent="0.25">
      <c r="B331" s="903"/>
      <c r="C331" s="906"/>
      <c r="D331" s="370"/>
      <c r="E331" s="236"/>
      <c r="F331" s="236"/>
      <c r="G331" s="909"/>
      <c r="H331" s="238"/>
      <c r="I331" s="238"/>
      <c r="J331" s="238"/>
      <c r="K331" s="238"/>
      <c r="L331" s="238"/>
      <c r="M331" s="238"/>
      <c r="N331" s="909"/>
      <c r="O331" s="235"/>
      <c r="P331" s="909"/>
      <c r="Q331" s="237"/>
      <c r="R331" s="237"/>
      <c r="S331" s="237"/>
      <c r="T331" s="237"/>
      <c r="U331" s="974"/>
      <c r="V331" s="977"/>
      <c r="W331" s="955"/>
      <c r="X331" s="236"/>
      <c r="Y331" s="236"/>
      <c r="Z331" s="909"/>
      <c r="AA331" s="909"/>
      <c r="AB331" s="909"/>
      <c r="AC331" s="909"/>
      <c r="AD331" s="971"/>
      <c r="AE331" s="238"/>
      <c r="AF331" s="236"/>
      <c r="AG331" s="236"/>
      <c r="AH331" s="236"/>
      <c r="AI331" s="236"/>
      <c r="AJ331" s="236"/>
      <c r="AK331" s="909"/>
      <c r="AL331" s="971"/>
      <c r="AM331" s="955"/>
      <c r="AN331" s="236"/>
      <c r="AO331" s="236"/>
      <c r="AP331" s="909"/>
      <c r="AQ331" s="958"/>
      <c r="AR331" s="938"/>
      <c r="AS331" s="236"/>
      <c r="AT331" s="236"/>
      <c r="AU331" s="236"/>
      <c r="AV331" s="236"/>
      <c r="AW331" s="236"/>
      <c r="AX331" s="909"/>
      <c r="AY331" s="377"/>
      <c r="AZ331" s="952"/>
      <c r="BA331" s="935"/>
      <c r="BB331" s="935"/>
      <c r="BC331" s="935"/>
      <c r="BD331" s="935"/>
      <c r="BE331" s="980"/>
      <c r="BF331" s="935"/>
      <c r="BG331" s="935"/>
      <c r="BH331" s="935"/>
      <c r="BI331" s="968"/>
      <c r="BJ331" s="930"/>
      <c r="BK331" s="931"/>
    </row>
    <row r="332" spans="2:63" x14ac:dyDescent="0.25">
      <c r="B332" s="903"/>
      <c r="C332" s="906"/>
      <c r="D332" s="370"/>
      <c r="E332" s="236"/>
      <c r="F332" s="236"/>
      <c r="G332" s="909"/>
      <c r="H332" s="238"/>
      <c r="I332" s="238"/>
      <c r="J332" s="238"/>
      <c r="K332" s="238"/>
      <c r="L332" s="238"/>
      <c r="M332" s="238"/>
      <c r="N332" s="909"/>
      <c r="O332" s="235"/>
      <c r="P332" s="909"/>
      <c r="Q332" s="237"/>
      <c r="R332" s="237"/>
      <c r="S332" s="237"/>
      <c r="T332" s="237"/>
      <c r="U332" s="974"/>
      <c r="V332" s="977"/>
      <c r="W332" s="955"/>
      <c r="X332" s="236"/>
      <c r="Y332" s="236"/>
      <c r="Z332" s="909"/>
      <c r="AA332" s="909"/>
      <c r="AB332" s="909"/>
      <c r="AC332" s="909"/>
      <c r="AD332" s="971"/>
      <c r="AE332" s="238"/>
      <c r="AF332" s="236"/>
      <c r="AG332" s="236"/>
      <c r="AH332" s="236"/>
      <c r="AI332" s="236"/>
      <c r="AJ332" s="236"/>
      <c r="AK332" s="909"/>
      <c r="AL332" s="971"/>
      <c r="AM332" s="955"/>
      <c r="AN332" s="236"/>
      <c r="AO332" s="236"/>
      <c r="AP332" s="909"/>
      <c r="AQ332" s="958"/>
      <c r="AR332" s="938"/>
      <c r="AS332" s="236"/>
      <c r="AT332" s="236"/>
      <c r="AU332" s="236"/>
      <c r="AV332" s="236"/>
      <c r="AW332" s="236"/>
      <c r="AX332" s="909"/>
      <c r="AY332" s="377"/>
      <c r="AZ332" s="952"/>
      <c r="BA332" s="935"/>
      <c r="BB332" s="935"/>
      <c r="BC332" s="935"/>
      <c r="BD332" s="935"/>
      <c r="BE332" s="980"/>
      <c r="BF332" s="935"/>
      <c r="BG332" s="935"/>
      <c r="BH332" s="935"/>
      <c r="BI332" s="968"/>
      <c r="BJ332" s="930"/>
      <c r="BK332" s="931"/>
    </row>
    <row r="333" spans="2:63" x14ac:dyDescent="0.25">
      <c r="B333" s="903"/>
      <c r="C333" s="906"/>
      <c r="D333" s="370"/>
      <c r="E333" s="236"/>
      <c r="F333" s="236"/>
      <c r="G333" s="909"/>
      <c r="H333" s="238"/>
      <c r="I333" s="238"/>
      <c r="J333" s="238"/>
      <c r="K333" s="238"/>
      <c r="L333" s="238"/>
      <c r="M333" s="238"/>
      <c r="N333" s="909"/>
      <c r="O333" s="235"/>
      <c r="P333" s="909"/>
      <c r="Q333" s="237"/>
      <c r="R333" s="237"/>
      <c r="S333" s="237"/>
      <c r="T333" s="237"/>
      <c r="U333" s="974"/>
      <c r="V333" s="977"/>
      <c r="W333" s="955"/>
      <c r="X333" s="236"/>
      <c r="Y333" s="236"/>
      <c r="Z333" s="909"/>
      <c r="AA333" s="909"/>
      <c r="AB333" s="909"/>
      <c r="AC333" s="909"/>
      <c r="AD333" s="971"/>
      <c r="AE333" s="238"/>
      <c r="AF333" s="236"/>
      <c r="AG333" s="236"/>
      <c r="AH333" s="236"/>
      <c r="AI333" s="236"/>
      <c r="AJ333" s="236"/>
      <c r="AK333" s="909"/>
      <c r="AL333" s="971"/>
      <c r="AM333" s="955"/>
      <c r="AN333" s="236"/>
      <c r="AO333" s="236"/>
      <c r="AP333" s="909"/>
      <c r="AQ333" s="958"/>
      <c r="AR333" s="938"/>
      <c r="AS333" s="236"/>
      <c r="AT333" s="236"/>
      <c r="AU333" s="236"/>
      <c r="AV333" s="236"/>
      <c r="AW333" s="236"/>
      <c r="AX333" s="909"/>
      <c r="AY333" s="377"/>
      <c r="AZ333" s="952"/>
      <c r="BA333" s="935"/>
      <c r="BB333" s="935"/>
      <c r="BC333" s="935"/>
      <c r="BD333" s="935"/>
      <c r="BE333" s="980"/>
      <c r="BF333" s="935"/>
      <c r="BG333" s="935"/>
      <c r="BH333" s="935"/>
      <c r="BI333" s="968"/>
      <c r="BJ333" s="930"/>
      <c r="BK333" s="931"/>
    </row>
    <row r="334" spans="2:63" x14ac:dyDescent="0.25">
      <c r="B334" s="903"/>
      <c r="C334" s="906"/>
      <c r="D334" s="370"/>
      <c r="E334" s="236"/>
      <c r="F334" s="236"/>
      <c r="G334" s="909"/>
      <c r="H334" s="238"/>
      <c r="I334" s="238"/>
      <c r="J334" s="238"/>
      <c r="K334" s="238"/>
      <c r="L334" s="238"/>
      <c r="M334" s="238"/>
      <c r="N334" s="909"/>
      <c r="O334" s="235"/>
      <c r="P334" s="909"/>
      <c r="Q334" s="237"/>
      <c r="R334" s="237"/>
      <c r="S334" s="237"/>
      <c r="T334" s="237"/>
      <c r="U334" s="974"/>
      <c r="V334" s="977"/>
      <c r="W334" s="955"/>
      <c r="X334" s="236"/>
      <c r="Y334" s="236"/>
      <c r="Z334" s="909"/>
      <c r="AA334" s="909"/>
      <c r="AB334" s="909"/>
      <c r="AC334" s="909"/>
      <c r="AD334" s="971"/>
      <c r="AE334" s="238"/>
      <c r="AF334" s="236"/>
      <c r="AG334" s="236"/>
      <c r="AH334" s="236"/>
      <c r="AI334" s="236"/>
      <c r="AJ334" s="236"/>
      <c r="AK334" s="909"/>
      <c r="AL334" s="971"/>
      <c r="AM334" s="955"/>
      <c r="AN334" s="236"/>
      <c r="AO334" s="236"/>
      <c r="AP334" s="909"/>
      <c r="AQ334" s="958"/>
      <c r="AR334" s="938"/>
      <c r="AS334" s="236"/>
      <c r="AT334" s="236"/>
      <c r="AU334" s="236"/>
      <c r="AV334" s="236"/>
      <c r="AW334" s="236"/>
      <c r="AX334" s="909"/>
      <c r="AY334" s="377"/>
      <c r="AZ334" s="952"/>
      <c r="BA334" s="935"/>
      <c r="BB334" s="935"/>
      <c r="BC334" s="935"/>
      <c r="BD334" s="935"/>
      <c r="BE334" s="980"/>
      <c r="BF334" s="935"/>
      <c r="BG334" s="935"/>
      <c r="BH334" s="935"/>
      <c r="BI334" s="968"/>
      <c r="BJ334" s="930"/>
      <c r="BK334" s="931"/>
    </row>
    <row r="335" spans="2:63" x14ac:dyDescent="0.25">
      <c r="B335" s="903"/>
      <c r="C335" s="906"/>
      <c r="D335" s="370"/>
      <c r="E335" s="236"/>
      <c r="F335" s="236"/>
      <c r="G335" s="909"/>
      <c r="H335" s="238"/>
      <c r="I335" s="238"/>
      <c r="J335" s="238"/>
      <c r="K335" s="238"/>
      <c r="L335" s="238"/>
      <c r="M335" s="238"/>
      <c r="N335" s="909"/>
      <c r="O335" s="235"/>
      <c r="P335" s="909"/>
      <c r="Q335" s="237"/>
      <c r="R335" s="237"/>
      <c r="S335" s="237"/>
      <c r="T335" s="237"/>
      <c r="U335" s="974"/>
      <c r="V335" s="977"/>
      <c r="W335" s="955"/>
      <c r="X335" s="236"/>
      <c r="Y335" s="236"/>
      <c r="Z335" s="909"/>
      <c r="AA335" s="909"/>
      <c r="AB335" s="909"/>
      <c r="AC335" s="909"/>
      <c r="AD335" s="971"/>
      <c r="AE335" s="238"/>
      <c r="AF335" s="236"/>
      <c r="AG335" s="236"/>
      <c r="AH335" s="236"/>
      <c r="AI335" s="236"/>
      <c r="AJ335" s="236"/>
      <c r="AK335" s="909"/>
      <c r="AL335" s="971"/>
      <c r="AM335" s="955"/>
      <c r="AN335" s="236"/>
      <c r="AO335" s="236"/>
      <c r="AP335" s="909"/>
      <c r="AQ335" s="958"/>
      <c r="AR335" s="938"/>
      <c r="AS335" s="236"/>
      <c r="AT335" s="236"/>
      <c r="AU335" s="236"/>
      <c r="AV335" s="236"/>
      <c r="AW335" s="236"/>
      <c r="AX335" s="909"/>
      <c r="AY335" s="377"/>
      <c r="AZ335" s="952"/>
      <c r="BA335" s="935"/>
      <c r="BB335" s="935"/>
      <c r="BC335" s="935"/>
      <c r="BD335" s="935"/>
      <c r="BE335" s="980"/>
      <c r="BF335" s="935"/>
      <c r="BG335" s="935"/>
      <c r="BH335" s="935"/>
      <c r="BI335" s="968"/>
      <c r="BJ335" s="930"/>
      <c r="BK335" s="931"/>
    </row>
    <row r="336" spans="2:63" x14ac:dyDescent="0.25">
      <c r="B336" s="903"/>
      <c r="C336" s="906"/>
      <c r="D336" s="370"/>
      <c r="E336" s="236"/>
      <c r="F336" s="236"/>
      <c r="G336" s="909"/>
      <c r="H336" s="238"/>
      <c r="I336" s="238"/>
      <c r="J336" s="238"/>
      <c r="K336" s="238"/>
      <c r="L336" s="238"/>
      <c r="M336" s="238"/>
      <c r="N336" s="909"/>
      <c r="O336" s="235"/>
      <c r="P336" s="909"/>
      <c r="Q336" s="237"/>
      <c r="R336" s="237"/>
      <c r="S336" s="237"/>
      <c r="T336" s="237"/>
      <c r="U336" s="974"/>
      <c r="V336" s="977"/>
      <c r="W336" s="955"/>
      <c r="X336" s="236"/>
      <c r="Y336" s="236"/>
      <c r="Z336" s="909"/>
      <c r="AA336" s="909"/>
      <c r="AB336" s="909"/>
      <c r="AC336" s="909"/>
      <c r="AD336" s="971"/>
      <c r="AE336" s="238"/>
      <c r="AF336" s="236"/>
      <c r="AG336" s="236"/>
      <c r="AH336" s="236"/>
      <c r="AI336" s="236"/>
      <c r="AJ336" s="236"/>
      <c r="AK336" s="909"/>
      <c r="AL336" s="971"/>
      <c r="AM336" s="955"/>
      <c r="AN336" s="236"/>
      <c r="AO336" s="236"/>
      <c r="AP336" s="909"/>
      <c r="AQ336" s="958"/>
      <c r="AR336" s="938"/>
      <c r="AS336" s="236"/>
      <c r="AT336" s="236"/>
      <c r="AU336" s="236"/>
      <c r="AV336" s="236"/>
      <c r="AW336" s="236"/>
      <c r="AX336" s="909"/>
      <c r="AY336" s="377"/>
      <c r="AZ336" s="952"/>
      <c r="BA336" s="935"/>
      <c r="BB336" s="935"/>
      <c r="BC336" s="935"/>
      <c r="BD336" s="935"/>
      <c r="BE336" s="980"/>
      <c r="BF336" s="935"/>
      <c r="BG336" s="935"/>
      <c r="BH336" s="935"/>
      <c r="BI336" s="968"/>
      <c r="BJ336" s="930"/>
      <c r="BK336" s="931"/>
    </row>
    <row r="337" spans="2:63" ht="13.8" thickBot="1" x14ac:dyDescent="0.3">
      <c r="B337" s="904"/>
      <c r="C337" s="907"/>
      <c r="D337" s="371"/>
      <c r="E337" s="372"/>
      <c r="F337" s="372"/>
      <c r="G337" s="910"/>
      <c r="H337" s="373"/>
      <c r="I337" s="373"/>
      <c r="J337" s="373"/>
      <c r="K337" s="373"/>
      <c r="L337" s="373"/>
      <c r="M337" s="373"/>
      <c r="N337" s="910"/>
      <c r="O337" s="374"/>
      <c r="P337" s="910"/>
      <c r="Q337" s="375"/>
      <c r="R337" s="375"/>
      <c r="S337" s="375"/>
      <c r="T337" s="375"/>
      <c r="U337" s="975"/>
      <c r="V337" s="978"/>
      <c r="W337" s="956"/>
      <c r="X337" s="372"/>
      <c r="Y337" s="372"/>
      <c r="Z337" s="910"/>
      <c r="AA337" s="910"/>
      <c r="AB337" s="910"/>
      <c r="AC337" s="910"/>
      <c r="AD337" s="972"/>
      <c r="AE337" s="373"/>
      <c r="AF337" s="372"/>
      <c r="AG337" s="372"/>
      <c r="AH337" s="372"/>
      <c r="AI337" s="372"/>
      <c r="AJ337" s="372"/>
      <c r="AK337" s="910"/>
      <c r="AL337" s="972"/>
      <c r="AM337" s="956"/>
      <c r="AN337" s="372"/>
      <c r="AO337" s="372"/>
      <c r="AP337" s="910"/>
      <c r="AQ337" s="959"/>
      <c r="AR337" s="939"/>
      <c r="AS337" s="372"/>
      <c r="AT337" s="372"/>
      <c r="AU337" s="372"/>
      <c r="AV337" s="372"/>
      <c r="AW337" s="372"/>
      <c r="AX337" s="910"/>
      <c r="AY337" s="378"/>
      <c r="AZ337" s="953"/>
      <c r="BA337" s="936"/>
      <c r="BB337" s="936"/>
      <c r="BC337" s="936"/>
      <c r="BD337" s="936"/>
      <c r="BE337" s="981"/>
      <c r="BF337" s="936"/>
      <c r="BG337" s="936"/>
      <c r="BH337" s="936"/>
      <c r="BI337" s="969"/>
      <c r="BJ337" s="932"/>
      <c r="BK337" s="933"/>
    </row>
    <row r="338" spans="2:63" ht="13.8" thickTop="1" x14ac:dyDescent="0.25">
      <c r="B338" s="902" t="str">
        <f>IF(Summary!L39="","",Summary!L39)</f>
        <v/>
      </c>
      <c r="C338" s="905" t="str">
        <f>IF(B338="","",VLOOKUP(B338,Summary!$L$6:$M$106,2,FALSE))</f>
        <v/>
      </c>
      <c r="D338" s="369"/>
      <c r="E338" s="249"/>
      <c r="F338" s="250"/>
      <c r="G338" s="908"/>
      <c r="H338" s="252"/>
      <c r="I338" s="252"/>
      <c r="J338" s="252"/>
      <c r="K338" s="252"/>
      <c r="L338" s="252"/>
      <c r="M338" s="252"/>
      <c r="N338" s="908"/>
      <c r="O338" s="249"/>
      <c r="P338" s="908"/>
      <c r="Q338" s="253"/>
      <c r="R338" s="253"/>
      <c r="S338" s="253"/>
      <c r="T338" s="253"/>
      <c r="U338" s="973"/>
      <c r="V338" s="976"/>
      <c r="W338" s="954"/>
      <c r="X338" s="250"/>
      <c r="Y338" s="250"/>
      <c r="Z338" s="908"/>
      <c r="AA338" s="908"/>
      <c r="AB338" s="908"/>
      <c r="AC338" s="908"/>
      <c r="AD338" s="970"/>
      <c r="AE338" s="252"/>
      <c r="AF338" s="250"/>
      <c r="AG338" s="250"/>
      <c r="AH338" s="250"/>
      <c r="AI338" s="250"/>
      <c r="AJ338" s="250"/>
      <c r="AK338" s="908"/>
      <c r="AL338" s="970"/>
      <c r="AM338" s="954"/>
      <c r="AN338" s="250"/>
      <c r="AO338" s="250"/>
      <c r="AP338" s="908"/>
      <c r="AQ338" s="957"/>
      <c r="AR338" s="937"/>
      <c r="AS338" s="250"/>
      <c r="AT338" s="250"/>
      <c r="AU338" s="250"/>
      <c r="AV338" s="250"/>
      <c r="AW338" s="250"/>
      <c r="AX338" s="908"/>
      <c r="AY338" s="376"/>
      <c r="AZ338" s="951">
        <f>IF(B338="",0,SUMIF(Labor!$F$13:$F$351, Activity_Location_Listing!C338, Labor!$BX$13:$BX$351))</f>
        <v>0</v>
      </c>
      <c r="BA338" s="934">
        <f>IF(B338="",0,SUMIF(Equipment!$G$11:$G$150, Activity_Location_Listing!C338, Equipment!$BK$11:$BK$150))</f>
        <v>0</v>
      </c>
      <c r="BB338" s="934">
        <f>IF(B338="",0,SUMIF(Material!$J$10:$J$59, Activity_Location_Listing!C338, Material!$P$10:$P$59))</f>
        <v>0</v>
      </c>
      <c r="BC338" s="934">
        <f>IF(B338="",0,SUMIF(Contract!$N$10:$N$85, Activity_Location_Listing!C338, Contract!$O$10:$O$85))</f>
        <v>0</v>
      </c>
      <c r="BD338" s="934">
        <f>IF(B338="",0,SUMIF(Rented_Equipment!$N$10:$N$45, Activity_Location_Listing!C338, Rented_Equipment!$Q$10:$Q$45))</f>
        <v>0</v>
      </c>
      <c r="BE338" s="979">
        <f>IF(B338="",0,SUMIF(Purchased_Equipment!$Q$11:$Q$46,Activity_Location_Listing!C338,Purchased_Equipment!$R$11:$R$46))</f>
        <v>0</v>
      </c>
      <c r="BF338" s="934">
        <f>IF(B338="",0,SUMIF(Soft_Costs!$P$11:$P$46,Activity_Location_Listing!C338,Soft_Costs!$Q$11:$Q$46))</f>
        <v>0</v>
      </c>
      <c r="BG338" s="934">
        <f>IF(B338="",0,SUMIF(Mutual_Aid!$F$10:$F$19, Activity_Location_Listing!C338, Mutual_Aid!$J$10:$J$19)+SUMIF(Mutual_Aid!$F$23:$F$32, Activity_Location_Listing!C338, Mutual_Aid!$J$23:$J$32)+SUMIF(Mutual_Aid!$F$36:$F$55, Activity_Location_Listing!C338, Mutual_Aid!$J$36:$J$55))</f>
        <v>0</v>
      </c>
      <c r="BH338" s="934">
        <f>IF(B338="",0,SUMIF(Insurance_Reductions!$P$10:$P$45,Activity_Location_Listing!C338,Insurance_Reductions!$Q$10:$Q$45))</f>
        <v>0</v>
      </c>
      <c r="BI338" s="967">
        <f>IF(B338="",0,AQ338)</f>
        <v>0</v>
      </c>
      <c r="BJ338" s="928">
        <f t="shared" ref="BJ338" si="32">SUM(AZ338:BG347)-BH338-BI338</f>
        <v>0</v>
      </c>
      <c r="BK338" s="929"/>
    </row>
    <row r="339" spans="2:63" x14ac:dyDescent="0.25">
      <c r="B339" s="903"/>
      <c r="C339" s="906"/>
      <c r="D339" s="370"/>
      <c r="E339" s="236"/>
      <c r="F339" s="236"/>
      <c r="G339" s="909"/>
      <c r="H339" s="238"/>
      <c r="I339" s="238"/>
      <c r="J339" s="238"/>
      <c r="K339" s="238"/>
      <c r="L339" s="238"/>
      <c r="M339" s="238"/>
      <c r="N339" s="909"/>
      <c r="O339" s="235"/>
      <c r="P339" s="909"/>
      <c r="Q339" s="237"/>
      <c r="R339" s="237"/>
      <c r="S339" s="237"/>
      <c r="T339" s="237"/>
      <c r="U339" s="974"/>
      <c r="V339" s="977"/>
      <c r="W339" s="955"/>
      <c r="X339" s="236"/>
      <c r="Y339" s="236"/>
      <c r="Z339" s="909"/>
      <c r="AA339" s="909"/>
      <c r="AB339" s="909"/>
      <c r="AC339" s="909"/>
      <c r="AD339" s="971"/>
      <c r="AE339" s="238"/>
      <c r="AF339" s="236"/>
      <c r="AG339" s="236"/>
      <c r="AH339" s="236"/>
      <c r="AI339" s="236"/>
      <c r="AJ339" s="236"/>
      <c r="AK339" s="909"/>
      <c r="AL339" s="971"/>
      <c r="AM339" s="955"/>
      <c r="AN339" s="236"/>
      <c r="AO339" s="236"/>
      <c r="AP339" s="909"/>
      <c r="AQ339" s="958"/>
      <c r="AR339" s="938"/>
      <c r="AS339" s="236"/>
      <c r="AT339" s="236"/>
      <c r="AU339" s="236"/>
      <c r="AV339" s="236"/>
      <c r="AW339" s="236"/>
      <c r="AX339" s="909"/>
      <c r="AY339" s="377"/>
      <c r="AZ339" s="952"/>
      <c r="BA339" s="935"/>
      <c r="BB339" s="935"/>
      <c r="BC339" s="935"/>
      <c r="BD339" s="935"/>
      <c r="BE339" s="980"/>
      <c r="BF339" s="935"/>
      <c r="BG339" s="935"/>
      <c r="BH339" s="935"/>
      <c r="BI339" s="968"/>
      <c r="BJ339" s="930"/>
      <c r="BK339" s="931"/>
    </row>
    <row r="340" spans="2:63" x14ac:dyDescent="0.25">
      <c r="B340" s="903"/>
      <c r="C340" s="906"/>
      <c r="D340" s="370"/>
      <c r="E340" s="236"/>
      <c r="F340" s="236"/>
      <c r="G340" s="909"/>
      <c r="H340" s="238"/>
      <c r="I340" s="238"/>
      <c r="J340" s="238"/>
      <c r="K340" s="238"/>
      <c r="L340" s="238"/>
      <c r="M340" s="238"/>
      <c r="N340" s="909"/>
      <c r="O340" s="235"/>
      <c r="P340" s="909"/>
      <c r="Q340" s="237"/>
      <c r="R340" s="237"/>
      <c r="S340" s="237"/>
      <c r="T340" s="237"/>
      <c r="U340" s="974"/>
      <c r="V340" s="977"/>
      <c r="W340" s="955"/>
      <c r="X340" s="236"/>
      <c r="Y340" s="236"/>
      <c r="Z340" s="909"/>
      <c r="AA340" s="909"/>
      <c r="AB340" s="909"/>
      <c r="AC340" s="909"/>
      <c r="AD340" s="971"/>
      <c r="AE340" s="238"/>
      <c r="AF340" s="236"/>
      <c r="AG340" s="236"/>
      <c r="AH340" s="236"/>
      <c r="AI340" s="236"/>
      <c r="AJ340" s="236"/>
      <c r="AK340" s="909"/>
      <c r="AL340" s="971"/>
      <c r="AM340" s="955"/>
      <c r="AN340" s="236"/>
      <c r="AO340" s="236"/>
      <c r="AP340" s="909"/>
      <c r="AQ340" s="958"/>
      <c r="AR340" s="938"/>
      <c r="AS340" s="236"/>
      <c r="AT340" s="236"/>
      <c r="AU340" s="236"/>
      <c r="AV340" s="236"/>
      <c r="AW340" s="236"/>
      <c r="AX340" s="909"/>
      <c r="AY340" s="377"/>
      <c r="AZ340" s="952"/>
      <c r="BA340" s="935"/>
      <c r="BB340" s="935"/>
      <c r="BC340" s="935"/>
      <c r="BD340" s="935"/>
      <c r="BE340" s="980"/>
      <c r="BF340" s="935"/>
      <c r="BG340" s="935"/>
      <c r="BH340" s="935"/>
      <c r="BI340" s="968"/>
      <c r="BJ340" s="930"/>
      <c r="BK340" s="931"/>
    </row>
    <row r="341" spans="2:63" x14ac:dyDescent="0.25">
      <c r="B341" s="903"/>
      <c r="C341" s="906"/>
      <c r="D341" s="370"/>
      <c r="E341" s="236"/>
      <c r="F341" s="236"/>
      <c r="G341" s="909"/>
      <c r="H341" s="238"/>
      <c r="I341" s="238"/>
      <c r="J341" s="238"/>
      <c r="K341" s="238"/>
      <c r="L341" s="238"/>
      <c r="M341" s="238"/>
      <c r="N341" s="909"/>
      <c r="O341" s="235"/>
      <c r="P341" s="909"/>
      <c r="Q341" s="237"/>
      <c r="R341" s="237"/>
      <c r="S341" s="237"/>
      <c r="T341" s="237"/>
      <c r="U341" s="974"/>
      <c r="V341" s="977"/>
      <c r="W341" s="955"/>
      <c r="X341" s="236"/>
      <c r="Y341" s="236"/>
      <c r="Z341" s="909"/>
      <c r="AA341" s="909"/>
      <c r="AB341" s="909"/>
      <c r="AC341" s="909"/>
      <c r="AD341" s="971"/>
      <c r="AE341" s="238"/>
      <c r="AF341" s="236"/>
      <c r="AG341" s="236"/>
      <c r="AH341" s="236"/>
      <c r="AI341" s="236"/>
      <c r="AJ341" s="236"/>
      <c r="AK341" s="909"/>
      <c r="AL341" s="971"/>
      <c r="AM341" s="955"/>
      <c r="AN341" s="236"/>
      <c r="AO341" s="236"/>
      <c r="AP341" s="909"/>
      <c r="AQ341" s="958"/>
      <c r="AR341" s="938"/>
      <c r="AS341" s="236"/>
      <c r="AT341" s="236"/>
      <c r="AU341" s="236"/>
      <c r="AV341" s="236"/>
      <c r="AW341" s="236"/>
      <c r="AX341" s="909"/>
      <c r="AY341" s="377"/>
      <c r="AZ341" s="952"/>
      <c r="BA341" s="935"/>
      <c r="BB341" s="935"/>
      <c r="BC341" s="935"/>
      <c r="BD341" s="935"/>
      <c r="BE341" s="980"/>
      <c r="BF341" s="935"/>
      <c r="BG341" s="935"/>
      <c r="BH341" s="935"/>
      <c r="BI341" s="968"/>
      <c r="BJ341" s="930"/>
      <c r="BK341" s="931"/>
    </row>
    <row r="342" spans="2:63" x14ac:dyDescent="0.25">
      <c r="B342" s="903"/>
      <c r="C342" s="906"/>
      <c r="D342" s="370"/>
      <c r="E342" s="236"/>
      <c r="F342" s="236"/>
      <c r="G342" s="909"/>
      <c r="H342" s="238"/>
      <c r="I342" s="238"/>
      <c r="J342" s="238"/>
      <c r="K342" s="238"/>
      <c r="L342" s="238"/>
      <c r="M342" s="238"/>
      <c r="N342" s="909"/>
      <c r="O342" s="235"/>
      <c r="P342" s="909"/>
      <c r="Q342" s="237"/>
      <c r="R342" s="237"/>
      <c r="S342" s="237"/>
      <c r="T342" s="237"/>
      <c r="U342" s="974"/>
      <c r="V342" s="977"/>
      <c r="W342" s="955"/>
      <c r="X342" s="236"/>
      <c r="Y342" s="236"/>
      <c r="Z342" s="909"/>
      <c r="AA342" s="909"/>
      <c r="AB342" s="909"/>
      <c r="AC342" s="909"/>
      <c r="AD342" s="971"/>
      <c r="AE342" s="238"/>
      <c r="AF342" s="236"/>
      <c r="AG342" s="236"/>
      <c r="AH342" s="236"/>
      <c r="AI342" s="236"/>
      <c r="AJ342" s="236"/>
      <c r="AK342" s="909"/>
      <c r="AL342" s="971"/>
      <c r="AM342" s="955"/>
      <c r="AN342" s="236"/>
      <c r="AO342" s="236"/>
      <c r="AP342" s="909"/>
      <c r="AQ342" s="958"/>
      <c r="AR342" s="938"/>
      <c r="AS342" s="236"/>
      <c r="AT342" s="236"/>
      <c r="AU342" s="236"/>
      <c r="AV342" s="236"/>
      <c r="AW342" s="236"/>
      <c r="AX342" s="909"/>
      <c r="AY342" s="377"/>
      <c r="AZ342" s="952"/>
      <c r="BA342" s="935"/>
      <c r="BB342" s="935"/>
      <c r="BC342" s="935"/>
      <c r="BD342" s="935"/>
      <c r="BE342" s="980"/>
      <c r="BF342" s="935"/>
      <c r="BG342" s="935"/>
      <c r="BH342" s="935"/>
      <c r="BI342" s="968"/>
      <c r="BJ342" s="930"/>
      <c r="BK342" s="931"/>
    </row>
    <row r="343" spans="2:63" x14ac:dyDescent="0.25">
      <c r="B343" s="903"/>
      <c r="C343" s="906"/>
      <c r="D343" s="370"/>
      <c r="E343" s="236"/>
      <c r="F343" s="236"/>
      <c r="G343" s="909"/>
      <c r="H343" s="238"/>
      <c r="I343" s="238"/>
      <c r="J343" s="238"/>
      <c r="K343" s="238"/>
      <c r="L343" s="238"/>
      <c r="M343" s="238"/>
      <c r="N343" s="909"/>
      <c r="O343" s="235"/>
      <c r="P343" s="909"/>
      <c r="Q343" s="237"/>
      <c r="R343" s="237"/>
      <c r="S343" s="237"/>
      <c r="T343" s="237"/>
      <c r="U343" s="974"/>
      <c r="V343" s="977"/>
      <c r="W343" s="955"/>
      <c r="X343" s="236"/>
      <c r="Y343" s="236"/>
      <c r="Z343" s="909"/>
      <c r="AA343" s="909"/>
      <c r="AB343" s="909"/>
      <c r="AC343" s="909"/>
      <c r="AD343" s="971"/>
      <c r="AE343" s="238"/>
      <c r="AF343" s="236"/>
      <c r="AG343" s="236"/>
      <c r="AH343" s="236"/>
      <c r="AI343" s="236"/>
      <c r="AJ343" s="236"/>
      <c r="AK343" s="909"/>
      <c r="AL343" s="971"/>
      <c r="AM343" s="955"/>
      <c r="AN343" s="236"/>
      <c r="AO343" s="236"/>
      <c r="AP343" s="909"/>
      <c r="AQ343" s="958"/>
      <c r="AR343" s="938"/>
      <c r="AS343" s="236"/>
      <c r="AT343" s="236"/>
      <c r="AU343" s="236"/>
      <c r="AV343" s="236"/>
      <c r="AW343" s="236"/>
      <c r="AX343" s="909"/>
      <c r="AY343" s="377"/>
      <c r="AZ343" s="952"/>
      <c r="BA343" s="935"/>
      <c r="BB343" s="935"/>
      <c r="BC343" s="935"/>
      <c r="BD343" s="935"/>
      <c r="BE343" s="980"/>
      <c r="BF343" s="935"/>
      <c r="BG343" s="935"/>
      <c r="BH343" s="935"/>
      <c r="BI343" s="968"/>
      <c r="BJ343" s="930"/>
      <c r="BK343" s="931"/>
    </row>
    <row r="344" spans="2:63" x14ac:dyDescent="0.25">
      <c r="B344" s="903"/>
      <c r="C344" s="906"/>
      <c r="D344" s="370"/>
      <c r="E344" s="236"/>
      <c r="F344" s="236"/>
      <c r="G344" s="909"/>
      <c r="H344" s="238"/>
      <c r="I344" s="238"/>
      <c r="J344" s="238"/>
      <c r="K344" s="238"/>
      <c r="L344" s="238"/>
      <c r="M344" s="238"/>
      <c r="N344" s="909"/>
      <c r="O344" s="235"/>
      <c r="P344" s="909"/>
      <c r="Q344" s="237"/>
      <c r="R344" s="237"/>
      <c r="S344" s="237"/>
      <c r="T344" s="237"/>
      <c r="U344" s="974"/>
      <c r="V344" s="977"/>
      <c r="W344" s="955"/>
      <c r="X344" s="236"/>
      <c r="Y344" s="236"/>
      <c r="Z344" s="909"/>
      <c r="AA344" s="909"/>
      <c r="AB344" s="909"/>
      <c r="AC344" s="909"/>
      <c r="AD344" s="971"/>
      <c r="AE344" s="238"/>
      <c r="AF344" s="236"/>
      <c r="AG344" s="236"/>
      <c r="AH344" s="236"/>
      <c r="AI344" s="236"/>
      <c r="AJ344" s="236"/>
      <c r="AK344" s="909"/>
      <c r="AL344" s="971"/>
      <c r="AM344" s="955"/>
      <c r="AN344" s="236"/>
      <c r="AO344" s="236"/>
      <c r="AP344" s="909"/>
      <c r="AQ344" s="958"/>
      <c r="AR344" s="938"/>
      <c r="AS344" s="236"/>
      <c r="AT344" s="236"/>
      <c r="AU344" s="236"/>
      <c r="AV344" s="236"/>
      <c r="AW344" s="236"/>
      <c r="AX344" s="909"/>
      <c r="AY344" s="377"/>
      <c r="AZ344" s="952"/>
      <c r="BA344" s="935"/>
      <c r="BB344" s="935"/>
      <c r="BC344" s="935"/>
      <c r="BD344" s="935"/>
      <c r="BE344" s="980"/>
      <c r="BF344" s="935"/>
      <c r="BG344" s="935"/>
      <c r="BH344" s="935"/>
      <c r="BI344" s="968"/>
      <c r="BJ344" s="930"/>
      <c r="BK344" s="931"/>
    </row>
    <row r="345" spans="2:63" x14ac:dyDescent="0.25">
      <c r="B345" s="903"/>
      <c r="C345" s="906"/>
      <c r="D345" s="370"/>
      <c r="E345" s="236"/>
      <c r="F345" s="236"/>
      <c r="G345" s="909"/>
      <c r="H345" s="238"/>
      <c r="I345" s="238"/>
      <c r="J345" s="238"/>
      <c r="K345" s="238"/>
      <c r="L345" s="238"/>
      <c r="M345" s="238"/>
      <c r="N345" s="909"/>
      <c r="O345" s="235"/>
      <c r="P345" s="909"/>
      <c r="Q345" s="237"/>
      <c r="R345" s="237"/>
      <c r="S345" s="237"/>
      <c r="T345" s="237"/>
      <c r="U345" s="974"/>
      <c r="V345" s="977"/>
      <c r="W345" s="955"/>
      <c r="X345" s="236"/>
      <c r="Y345" s="236"/>
      <c r="Z345" s="909"/>
      <c r="AA345" s="909"/>
      <c r="AB345" s="909"/>
      <c r="AC345" s="909"/>
      <c r="AD345" s="971"/>
      <c r="AE345" s="238"/>
      <c r="AF345" s="236"/>
      <c r="AG345" s="236"/>
      <c r="AH345" s="236"/>
      <c r="AI345" s="236"/>
      <c r="AJ345" s="236"/>
      <c r="AK345" s="909"/>
      <c r="AL345" s="971"/>
      <c r="AM345" s="955"/>
      <c r="AN345" s="236"/>
      <c r="AO345" s="236"/>
      <c r="AP345" s="909"/>
      <c r="AQ345" s="958"/>
      <c r="AR345" s="938"/>
      <c r="AS345" s="236"/>
      <c r="AT345" s="236"/>
      <c r="AU345" s="236"/>
      <c r="AV345" s="236"/>
      <c r="AW345" s="236"/>
      <c r="AX345" s="909"/>
      <c r="AY345" s="377"/>
      <c r="AZ345" s="952"/>
      <c r="BA345" s="935"/>
      <c r="BB345" s="935"/>
      <c r="BC345" s="935"/>
      <c r="BD345" s="935"/>
      <c r="BE345" s="980"/>
      <c r="BF345" s="935"/>
      <c r="BG345" s="935"/>
      <c r="BH345" s="935"/>
      <c r="BI345" s="968"/>
      <c r="BJ345" s="930"/>
      <c r="BK345" s="931"/>
    </row>
    <row r="346" spans="2:63" x14ac:dyDescent="0.25">
      <c r="B346" s="903"/>
      <c r="C346" s="906"/>
      <c r="D346" s="370"/>
      <c r="E346" s="236"/>
      <c r="F346" s="236"/>
      <c r="G346" s="909"/>
      <c r="H346" s="238"/>
      <c r="I346" s="238"/>
      <c r="J346" s="238"/>
      <c r="K346" s="238"/>
      <c r="L346" s="238"/>
      <c r="M346" s="238"/>
      <c r="N346" s="909"/>
      <c r="O346" s="235"/>
      <c r="P346" s="909"/>
      <c r="Q346" s="237"/>
      <c r="R346" s="237"/>
      <c r="S346" s="237"/>
      <c r="T346" s="237"/>
      <c r="U346" s="974"/>
      <c r="V346" s="977"/>
      <c r="W346" s="955"/>
      <c r="X346" s="236"/>
      <c r="Y346" s="236"/>
      <c r="Z346" s="909"/>
      <c r="AA346" s="909"/>
      <c r="AB346" s="909"/>
      <c r="AC346" s="909"/>
      <c r="AD346" s="971"/>
      <c r="AE346" s="238"/>
      <c r="AF346" s="236"/>
      <c r="AG346" s="236"/>
      <c r="AH346" s="236"/>
      <c r="AI346" s="236"/>
      <c r="AJ346" s="236"/>
      <c r="AK346" s="909"/>
      <c r="AL346" s="971"/>
      <c r="AM346" s="955"/>
      <c r="AN346" s="236"/>
      <c r="AO346" s="236"/>
      <c r="AP346" s="909"/>
      <c r="AQ346" s="958"/>
      <c r="AR346" s="938"/>
      <c r="AS346" s="236"/>
      <c r="AT346" s="236"/>
      <c r="AU346" s="236"/>
      <c r="AV346" s="236"/>
      <c r="AW346" s="236"/>
      <c r="AX346" s="909"/>
      <c r="AY346" s="377"/>
      <c r="AZ346" s="952"/>
      <c r="BA346" s="935"/>
      <c r="BB346" s="935"/>
      <c r="BC346" s="935"/>
      <c r="BD346" s="935"/>
      <c r="BE346" s="980"/>
      <c r="BF346" s="935"/>
      <c r="BG346" s="935"/>
      <c r="BH346" s="935"/>
      <c r="BI346" s="968"/>
      <c r="BJ346" s="930"/>
      <c r="BK346" s="931"/>
    </row>
    <row r="347" spans="2:63" ht="13.8" thickBot="1" x14ac:dyDescent="0.3">
      <c r="B347" s="904"/>
      <c r="C347" s="907"/>
      <c r="D347" s="371"/>
      <c r="E347" s="372"/>
      <c r="F347" s="372"/>
      <c r="G347" s="910"/>
      <c r="H347" s="373"/>
      <c r="I347" s="373"/>
      <c r="J347" s="373"/>
      <c r="K347" s="373"/>
      <c r="L347" s="373"/>
      <c r="M347" s="373"/>
      <c r="N347" s="910"/>
      <c r="O347" s="374"/>
      <c r="P347" s="910"/>
      <c r="Q347" s="375"/>
      <c r="R347" s="375"/>
      <c r="S347" s="375"/>
      <c r="T347" s="375"/>
      <c r="U347" s="975"/>
      <c r="V347" s="978"/>
      <c r="W347" s="956"/>
      <c r="X347" s="372"/>
      <c r="Y347" s="372"/>
      <c r="Z347" s="910"/>
      <c r="AA347" s="910"/>
      <c r="AB347" s="910"/>
      <c r="AC347" s="910"/>
      <c r="AD347" s="972"/>
      <c r="AE347" s="373"/>
      <c r="AF347" s="372"/>
      <c r="AG347" s="372"/>
      <c r="AH347" s="372"/>
      <c r="AI347" s="372"/>
      <c r="AJ347" s="372"/>
      <c r="AK347" s="910"/>
      <c r="AL347" s="972"/>
      <c r="AM347" s="956"/>
      <c r="AN347" s="372"/>
      <c r="AO347" s="372"/>
      <c r="AP347" s="910"/>
      <c r="AQ347" s="959"/>
      <c r="AR347" s="939"/>
      <c r="AS347" s="372"/>
      <c r="AT347" s="372"/>
      <c r="AU347" s="372"/>
      <c r="AV347" s="372"/>
      <c r="AW347" s="372"/>
      <c r="AX347" s="910"/>
      <c r="AY347" s="378"/>
      <c r="AZ347" s="953"/>
      <c r="BA347" s="936"/>
      <c r="BB347" s="936"/>
      <c r="BC347" s="936"/>
      <c r="BD347" s="936"/>
      <c r="BE347" s="981"/>
      <c r="BF347" s="936"/>
      <c r="BG347" s="936"/>
      <c r="BH347" s="936"/>
      <c r="BI347" s="969"/>
      <c r="BJ347" s="932"/>
      <c r="BK347" s="933"/>
    </row>
    <row r="348" spans="2:63" ht="13.8" thickTop="1" x14ac:dyDescent="0.25">
      <c r="B348" s="902" t="str">
        <f>IF(Summary!L40="","",Summary!L40)</f>
        <v/>
      </c>
      <c r="C348" s="905" t="str">
        <f>IF(B348="","",VLOOKUP(B348,Summary!$L$6:$M$106,2,FALSE))</f>
        <v/>
      </c>
      <c r="D348" s="369"/>
      <c r="E348" s="249"/>
      <c r="F348" s="250"/>
      <c r="G348" s="908"/>
      <c r="H348" s="252"/>
      <c r="I348" s="252"/>
      <c r="J348" s="252"/>
      <c r="K348" s="252"/>
      <c r="L348" s="252"/>
      <c r="M348" s="252"/>
      <c r="N348" s="908"/>
      <c r="O348" s="249"/>
      <c r="P348" s="908"/>
      <c r="Q348" s="253"/>
      <c r="R348" s="253"/>
      <c r="S348" s="253"/>
      <c r="T348" s="253"/>
      <c r="U348" s="973"/>
      <c r="V348" s="976"/>
      <c r="W348" s="954"/>
      <c r="X348" s="250"/>
      <c r="Y348" s="250"/>
      <c r="Z348" s="908"/>
      <c r="AA348" s="908"/>
      <c r="AB348" s="908"/>
      <c r="AC348" s="908"/>
      <c r="AD348" s="970"/>
      <c r="AE348" s="252"/>
      <c r="AF348" s="250"/>
      <c r="AG348" s="250"/>
      <c r="AH348" s="250"/>
      <c r="AI348" s="250"/>
      <c r="AJ348" s="250"/>
      <c r="AK348" s="908"/>
      <c r="AL348" s="970"/>
      <c r="AM348" s="954"/>
      <c r="AN348" s="250"/>
      <c r="AO348" s="250"/>
      <c r="AP348" s="908"/>
      <c r="AQ348" s="957"/>
      <c r="AR348" s="937"/>
      <c r="AS348" s="250"/>
      <c r="AT348" s="250"/>
      <c r="AU348" s="250"/>
      <c r="AV348" s="250"/>
      <c r="AW348" s="250"/>
      <c r="AX348" s="908"/>
      <c r="AY348" s="376"/>
      <c r="AZ348" s="951">
        <f>IF(B348="",0,SUMIF(Labor!$F$13:$F$351, Activity_Location_Listing!C348, Labor!$BX$13:$BX$351))</f>
        <v>0</v>
      </c>
      <c r="BA348" s="934">
        <f>IF(B348="",0,SUMIF(Equipment!$G$11:$G$150, Activity_Location_Listing!C348, Equipment!$BK$11:$BK$150))</f>
        <v>0</v>
      </c>
      <c r="BB348" s="934">
        <f>IF(B348="",0,SUMIF(Material!$J$10:$J$59, Activity_Location_Listing!C348, Material!$P$10:$P$59))</f>
        <v>0</v>
      </c>
      <c r="BC348" s="934">
        <f>IF(B348="",0,SUMIF(Contract!$N$10:$N$85, Activity_Location_Listing!C348, Contract!$O$10:$O$85))</f>
        <v>0</v>
      </c>
      <c r="BD348" s="934">
        <f>IF(B348="",0,SUMIF(Rented_Equipment!$N$10:$N$45, Activity_Location_Listing!C348, Rented_Equipment!$Q$10:$Q$45))</f>
        <v>0</v>
      </c>
      <c r="BE348" s="979">
        <f>IF(B348="",0,SUMIF(Purchased_Equipment!$Q$11:$Q$46,Activity_Location_Listing!C348,Purchased_Equipment!$R$11:$R$46))</f>
        <v>0</v>
      </c>
      <c r="BF348" s="934">
        <f>IF(B348="",0,SUMIF(Soft_Costs!$P$11:$P$46,Activity_Location_Listing!C348,Soft_Costs!$Q$11:$Q$46))</f>
        <v>0</v>
      </c>
      <c r="BG348" s="934">
        <f>IF(B348="",0,SUMIF(Mutual_Aid!$F$10:$F$19, Activity_Location_Listing!C348, Mutual_Aid!$J$10:$J$19)+SUMIF(Mutual_Aid!$F$23:$F$32, Activity_Location_Listing!C348, Mutual_Aid!$J$23:$J$32)+SUMIF(Mutual_Aid!$F$36:$F$55, Activity_Location_Listing!C348, Mutual_Aid!$J$36:$J$55))</f>
        <v>0</v>
      </c>
      <c r="BH348" s="934">
        <f>IF(B348="",0,SUMIF(Insurance_Reductions!$P$10:$P$45,Activity_Location_Listing!C348,Insurance_Reductions!$Q$10:$Q$45))</f>
        <v>0</v>
      </c>
      <c r="BI348" s="967">
        <f>IF(B348="",0,AQ348)</f>
        <v>0</v>
      </c>
      <c r="BJ348" s="928">
        <f t="shared" ref="BJ348" si="33">SUM(AZ348:BG357)-BH348-BI348</f>
        <v>0</v>
      </c>
      <c r="BK348" s="929"/>
    </row>
    <row r="349" spans="2:63" x14ac:dyDescent="0.25">
      <c r="B349" s="903"/>
      <c r="C349" s="906"/>
      <c r="D349" s="370"/>
      <c r="E349" s="236"/>
      <c r="F349" s="236"/>
      <c r="G349" s="909"/>
      <c r="H349" s="238"/>
      <c r="I349" s="238"/>
      <c r="J349" s="238"/>
      <c r="K349" s="238"/>
      <c r="L349" s="238"/>
      <c r="M349" s="238"/>
      <c r="N349" s="909"/>
      <c r="O349" s="235"/>
      <c r="P349" s="909"/>
      <c r="Q349" s="237"/>
      <c r="R349" s="237"/>
      <c r="S349" s="237"/>
      <c r="T349" s="237"/>
      <c r="U349" s="974"/>
      <c r="V349" s="977"/>
      <c r="W349" s="955"/>
      <c r="X349" s="236"/>
      <c r="Y349" s="236"/>
      <c r="Z349" s="909"/>
      <c r="AA349" s="909"/>
      <c r="AB349" s="909"/>
      <c r="AC349" s="909"/>
      <c r="AD349" s="971"/>
      <c r="AE349" s="238"/>
      <c r="AF349" s="236"/>
      <c r="AG349" s="236"/>
      <c r="AH349" s="236"/>
      <c r="AI349" s="236"/>
      <c r="AJ349" s="236"/>
      <c r="AK349" s="909"/>
      <c r="AL349" s="971"/>
      <c r="AM349" s="955"/>
      <c r="AN349" s="236"/>
      <c r="AO349" s="236"/>
      <c r="AP349" s="909"/>
      <c r="AQ349" s="958"/>
      <c r="AR349" s="938"/>
      <c r="AS349" s="236"/>
      <c r="AT349" s="236"/>
      <c r="AU349" s="236"/>
      <c r="AV349" s="236"/>
      <c r="AW349" s="236"/>
      <c r="AX349" s="909"/>
      <c r="AY349" s="377"/>
      <c r="AZ349" s="952"/>
      <c r="BA349" s="935"/>
      <c r="BB349" s="935"/>
      <c r="BC349" s="935"/>
      <c r="BD349" s="935"/>
      <c r="BE349" s="980"/>
      <c r="BF349" s="935"/>
      <c r="BG349" s="935"/>
      <c r="BH349" s="935"/>
      <c r="BI349" s="968"/>
      <c r="BJ349" s="930"/>
      <c r="BK349" s="931"/>
    </row>
    <row r="350" spans="2:63" x14ac:dyDescent="0.25">
      <c r="B350" s="903"/>
      <c r="C350" s="906"/>
      <c r="D350" s="370"/>
      <c r="E350" s="236"/>
      <c r="F350" s="236"/>
      <c r="G350" s="909"/>
      <c r="H350" s="238"/>
      <c r="I350" s="238"/>
      <c r="J350" s="238"/>
      <c r="K350" s="238"/>
      <c r="L350" s="238"/>
      <c r="M350" s="238"/>
      <c r="N350" s="909"/>
      <c r="O350" s="235"/>
      <c r="P350" s="909"/>
      <c r="Q350" s="237"/>
      <c r="R350" s="237"/>
      <c r="S350" s="237"/>
      <c r="T350" s="237"/>
      <c r="U350" s="974"/>
      <c r="V350" s="977"/>
      <c r="W350" s="955"/>
      <c r="X350" s="236"/>
      <c r="Y350" s="236"/>
      <c r="Z350" s="909"/>
      <c r="AA350" s="909"/>
      <c r="AB350" s="909"/>
      <c r="AC350" s="909"/>
      <c r="AD350" s="971"/>
      <c r="AE350" s="238"/>
      <c r="AF350" s="236"/>
      <c r="AG350" s="236"/>
      <c r="AH350" s="236"/>
      <c r="AI350" s="236"/>
      <c r="AJ350" s="236"/>
      <c r="AK350" s="909"/>
      <c r="AL350" s="971"/>
      <c r="AM350" s="955"/>
      <c r="AN350" s="236"/>
      <c r="AO350" s="236"/>
      <c r="AP350" s="909"/>
      <c r="AQ350" s="958"/>
      <c r="AR350" s="938"/>
      <c r="AS350" s="236"/>
      <c r="AT350" s="236"/>
      <c r="AU350" s="236"/>
      <c r="AV350" s="236"/>
      <c r="AW350" s="236"/>
      <c r="AX350" s="909"/>
      <c r="AY350" s="377"/>
      <c r="AZ350" s="952"/>
      <c r="BA350" s="935"/>
      <c r="BB350" s="935"/>
      <c r="BC350" s="935"/>
      <c r="BD350" s="935"/>
      <c r="BE350" s="980"/>
      <c r="BF350" s="935"/>
      <c r="BG350" s="935"/>
      <c r="BH350" s="935"/>
      <c r="BI350" s="968"/>
      <c r="BJ350" s="930"/>
      <c r="BK350" s="931"/>
    </row>
    <row r="351" spans="2:63" x14ac:dyDescent="0.25">
      <c r="B351" s="903"/>
      <c r="C351" s="906"/>
      <c r="D351" s="370"/>
      <c r="E351" s="236"/>
      <c r="F351" s="236"/>
      <c r="G351" s="909"/>
      <c r="H351" s="238"/>
      <c r="I351" s="238"/>
      <c r="J351" s="238"/>
      <c r="K351" s="238"/>
      <c r="L351" s="238"/>
      <c r="M351" s="238"/>
      <c r="N351" s="909"/>
      <c r="O351" s="235"/>
      <c r="P351" s="909"/>
      <c r="Q351" s="237"/>
      <c r="R351" s="237"/>
      <c r="S351" s="237"/>
      <c r="T351" s="237"/>
      <c r="U351" s="974"/>
      <c r="V351" s="977"/>
      <c r="W351" s="955"/>
      <c r="X351" s="236"/>
      <c r="Y351" s="236"/>
      <c r="Z351" s="909"/>
      <c r="AA351" s="909"/>
      <c r="AB351" s="909"/>
      <c r="AC351" s="909"/>
      <c r="AD351" s="971"/>
      <c r="AE351" s="238"/>
      <c r="AF351" s="236"/>
      <c r="AG351" s="236"/>
      <c r="AH351" s="236"/>
      <c r="AI351" s="236"/>
      <c r="AJ351" s="236"/>
      <c r="AK351" s="909"/>
      <c r="AL351" s="971"/>
      <c r="AM351" s="955"/>
      <c r="AN351" s="236"/>
      <c r="AO351" s="236"/>
      <c r="AP351" s="909"/>
      <c r="AQ351" s="958"/>
      <c r="AR351" s="938"/>
      <c r="AS351" s="236"/>
      <c r="AT351" s="236"/>
      <c r="AU351" s="236"/>
      <c r="AV351" s="236"/>
      <c r="AW351" s="236"/>
      <c r="AX351" s="909"/>
      <c r="AY351" s="377"/>
      <c r="AZ351" s="952"/>
      <c r="BA351" s="935"/>
      <c r="BB351" s="935"/>
      <c r="BC351" s="935"/>
      <c r="BD351" s="935"/>
      <c r="BE351" s="980"/>
      <c r="BF351" s="935"/>
      <c r="BG351" s="935"/>
      <c r="BH351" s="935"/>
      <c r="BI351" s="968"/>
      <c r="BJ351" s="930"/>
      <c r="BK351" s="931"/>
    </row>
    <row r="352" spans="2:63" x14ac:dyDescent="0.25">
      <c r="B352" s="903"/>
      <c r="C352" s="906"/>
      <c r="D352" s="370"/>
      <c r="E352" s="236"/>
      <c r="F352" s="236"/>
      <c r="G352" s="909"/>
      <c r="H352" s="238"/>
      <c r="I352" s="238"/>
      <c r="J352" s="238"/>
      <c r="K352" s="238"/>
      <c r="L352" s="238"/>
      <c r="M352" s="238"/>
      <c r="N352" s="909"/>
      <c r="O352" s="235"/>
      <c r="P352" s="909"/>
      <c r="Q352" s="237"/>
      <c r="R352" s="237"/>
      <c r="S352" s="237"/>
      <c r="T352" s="237"/>
      <c r="U352" s="974"/>
      <c r="V352" s="977"/>
      <c r="W352" s="955"/>
      <c r="X352" s="236"/>
      <c r="Y352" s="236"/>
      <c r="Z352" s="909"/>
      <c r="AA352" s="909"/>
      <c r="AB352" s="909"/>
      <c r="AC352" s="909"/>
      <c r="AD352" s="971"/>
      <c r="AE352" s="238"/>
      <c r="AF352" s="236"/>
      <c r="AG352" s="236"/>
      <c r="AH352" s="236"/>
      <c r="AI352" s="236"/>
      <c r="AJ352" s="236"/>
      <c r="AK352" s="909"/>
      <c r="AL352" s="971"/>
      <c r="AM352" s="955"/>
      <c r="AN352" s="236"/>
      <c r="AO352" s="236"/>
      <c r="AP352" s="909"/>
      <c r="AQ352" s="958"/>
      <c r="AR352" s="938"/>
      <c r="AS352" s="236"/>
      <c r="AT352" s="236"/>
      <c r="AU352" s="236"/>
      <c r="AV352" s="236"/>
      <c r="AW352" s="236"/>
      <c r="AX352" s="909"/>
      <c r="AY352" s="377"/>
      <c r="AZ352" s="952"/>
      <c r="BA352" s="935"/>
      <c r="BB352" s="935"/>
      <c r="BC352" s="935"/>
      <c r="BD352" s="935"/>
      <c r="BE352" s="980"/>
      <c r="BF352" s="935"/>
      <c r="BG352" s="935"/>
      <c r="BH352" s="935"/>
      <c r="BI352" s="968"/>
      <c r="BJ352" s="930"/>
      <c r="BK352" s="931"/>
    </row>
    <row r="353" spans="2:63" x14ac:dyDescent="0.25">
      <c r="B353" s="903"/>
      <c r="C353" s="906"/>
      <c r="D353" s="370"/>
      <c r="E353" s="236"/>
      <c r="F353" s="236"/>
      <c r="G353" s="909"/>
      <c r="H353" s="238"/>
      <c r="I353" s="238"/>
      <c r="J353" s="238"/>
      <c r="K353" s="238"/>
      <c r="L353" s="238"/>
      <c r="M353" s="238"/>
      <c r="N353" s="909"/>
      <c r="O353" s="235"/>
      <c r="P353" s="909"/>
      <c r="Q353" s="237"/>
      <c r="R353" s="237"/>
      <c r="S353" s="237"/>
      <c r="T353" s="237"/>
      <c r="U353" s="974"/>
      <c r="V353" s="977"/>
      <c r="W353" s="955"/>
      <c r="X353" s="236"/>
      <c r="Y353" s="236"/>
      <c r="Z353" s="909"/>
      <c r="AA353" s="909"/>
      <c r="AB353" s="909"/>
      <c r="AC353" s="909"/>
      <c r="AD353" s="971"/>
      <c r="AE353" s="238"/>
      <c r="AF353" s="236"/>
      <c r="AG353" s="236"/>
      <c r="AH353" s="236"/>
      <c r="AI353" s="236"/>
      <c r="AJ353" s="236"/>
      <c r="AK353" s="909"/>
      <c r="AL353" s="971"/>
      <c r="AM353" s="955"/>
      <c r="AN353" s="236"/>
      <c r="AO353" s="236"/>
      <c r="AP353" s="909"/>
      <c r="AQ353" s="958"/>
      <c r="AR353" s="938"/>
      <c r="AS353" s="236"/>
      <c r="AT353" s="236"/>
      <c r="AU353" s="236"/>
      <c r="AV353" s="236"/>
      <c r="AW353" s="236"/>
      <c r="AX353" s="909"/>
      <c r="AY353" s="377"/>
      <c r="AZ353" s="952"/>
      <c r="BA353" s="935"/>
      <c r="BB353" s="935"/>
      <c r="BC353" s="935"/>
      <c r="BD353" s="935"/>
      <c r="BE353" s="980"/>
      <c r="BF353" s="935"/>
      <c r="BG353" s="935"/>
      <c r="BH353" s="935"/>
      <c r="BI353" s="968"/>
      <c r="BJ353" s="930"/>
      <c r="BK353" s="931"/>
    </row>
    <row r="354" spans="2:63" x14ac:dyDescent="0.25">
      <c r="B354" s="903"/>
      <c r="C354" s="906"/>
      <c r="D354" s="370"/>
      <c r="E354" s="236"/>
      <c r="F354" s="236"/>
      <c r="G354" s="909"/>
      <c r="H354" s="238"/>
      <c r="I354" s="238"/>
      <c r="J354" s="238"/>
      <c r="K354" s="238"/>
      <c r="L354" s="238"/>
      <c r="M354" s="238"/>
      <c r="N354" s="909"/>
      <c r="O354" s="235"/>
      <c r="P354" s="909"/>
      <c r="Q354" s="237"/>
      <c r="R354" s="237"/>
      <c r="S354" s="237"/>
      <c r="T354" s="237"/>
      <c r="U354" s="974"/>
      <c r="V354" s="977"/>
      <c r="W354" s="955"/>
      <c r="X354" s="236"/>
      <c r="Y354" s="236"/>
      <c r="Z354" s="909"/>
      <c r="AA354" s="909"/>
      <c r="AB354" s="909"/>
      <c r="AC354" s="909"/>
      <c r="AD354" s="971"/>
      <c r="AE354" s="238"/>
      <c r="AF354" s="236"/>
      <c r="AG354" s="236"/>
      <c r="AH354" s="236"/>
      <c r="AI354" s="236"/>
      <c r="AJ354" s="236"/>
      <c r="AK354" s="909"/>
      <c r="AL354" s="971"/>
      <c r="AM354" s="955"/>
      <c r="AN354" s="236"/>
      <c r="AO354" s="236"/>
      <c r="AP354" s="909"/>
      <c r="AQ354" s="958"/>
      <c r="AR354" s="938"/>
      <c r="AS354" s="236"/>
      <c r="AT354" s="236"/>
      <c r="AU354" s="236"/>
      <c r="AV354" s="236"/>
      <c r="AW354" s="236"/>
      <c r="AX354" s="909"/>
      <c r="AY354" s="377"/>
      <c r="AZ354" s="952"/>
      <c r="BA354" s="935"/>
      <c r="BB354" s="935"/>
      <c r="BC354" s="935"/>
      <c r="BD354" s="935"/>
      <c r="BE354" s="980"/>
      <c r="BF354" s="935"/>
      <c r="BG354" s="935"/>
      <c r="BH354" s="935"/>
      <c r="BI354" s="968"/>
      <c r="BJ354" s="930"/>
      <c r="BK354" s="931"/>
    </row>
    <row r="355" spans="2:63" x14ac:dyDescent="0.25">
      <c r="B355" s="903"/>
      <c r="C355" s="906"/>
      <c r="D355" s="370"/>
      <c r="E355" s="236"/>
      <c r="F355" s="236"/>
      <c r="G355" s="909"/>
      <c r="H355" s="238"/>
      <c r="I355" s="238"/>
      <c r="J355" s="238"/>
      <c r="K355" s="238"/>
      <c r="L355" s="238"/>
      <c r="M355" s="238"/>
      <c r="N355" s="909"/>
      <c r="O355" s="235"/>
      <c r="P355" s="909"/>
      <c r="Q355" s="237"/>
      <c r="R355" s="237"/>
      <c r="S355" s="237"/>
      <c r="T355" s="237"/>
      <c r="U355" s="974"/>
      <c r="V355" s="977"/>
      <c r="W355" s="955"/>
      <c r="X355" s="236"/>
      <c r="Y355" s="236"/>
      <c r="Z355" s="909"/>
      <c r="AA355" s="909"/>
      <c r="AB355" s="909"/>
      <c r="AC355" s="909"/>
      <c r="AD355" s="971"/>
      <c r="AE355" s="238"/>
      <c r="AF355" s="236"/>
      <c r="AG355" s="236"/>
      <c r="AH355" s="236"/>
      <c r="AI355" s="236"/>
      <c r="AJ355" s="236"/>
      <c r="AK355" s="909"/>
      <c r="AL355" s="971"/>
      <c r="AM355" s="955"/>
      <c r="AN355" s="236"/>
      <c r="AO355" s="236"/>
      <c r="AP355" s="909"/>
      <c r="AQ355" s="958"/>
      <c r="AR355" s="938"/>
      <c r="AS355" s="236"/>
      <c r="AT355" s="236"/>
      <c r="AU355" s="236"/>
      <c r="AV355" s="236"/>
      <c r="AW355" s="236"/>
      <c r="AX355" s="909"/>
      <c r="AY355" s="377"/>
      <c r="AZ355" s="952"/>
      <c r="BA355" s="935"/>
      <c r="BB355" s="935"/>
      <c r="BC355" s="935"/>
      <c r="BD355" s="935"/>
      <c r="BE355" s="980"/>
      <c r="BF355" s="935"/>
      <c r="BG355" s="935"/>
      <c r="BH355" s="935"/>
      <c r="BI355" s="968"/>
      <c r="BJ355" s="930"/>
      <c r="BK355" s="931"/>
    </row>
    <row r="356" spans="2:63" x14ac:dyDescent="0.25">
      <c r="B356" s="903"/>
      <c r="C356" s="906"/>
      <c r="D356" s="370"/>
      <c r="E356" s="236"/>
      <c r="F356" s="236"/>
      <c r="G356" s="909"/>
      <c r="H356" s="238"/>
      <c r="I356" s="238"/>
      <c r="J356" s="238"/>
      <c r="K356" s="238"/>
      <c r="L356" s="238"/>
      <c r="M356" s="238"/>
      <c r="N356" s="909"/>
      <c r="O356" s="235"/>
      <c r="P356" s="909"/>
      <c r="Q356" s="237"/>
      <c r="R356" s="237"/>
      <c r="S356" s="237"/>
      <c r="T356" s="237"/>
      <c r="U356" s="974"/>
      <c r="V356" s="977"/>
      <c r="W356" s="955"/>
      <c r="X356" s="236"/>
      <c r="Y356" s="236"/>
      <c r="Z356" s="909"/>
      <c r="AA356" s="909"/>
      <c r="AB356" s="909"/>
      <c r="AC356" s="909"/>
      <c r="AD356" s="971"/>
      <c r="AE356" s="238"/>
      <c r="AF356" s="236"/>
      <c r="AG356" s="236"/>
      <c r="AH356" s="236"/>
      <c r="AI356" s="236"/>
      <c r="AJ356" s="236"/>
      <c r="AK356" s="909"/>
      <c r="AL356" s="971"/>
      <c r="AM356" s="955"/>
      <c r="AN356" s="236"/>
      <c r="AO356" s="236"/>
      <c r="AP356" s="909"/>
      <c r="AQ356" s="958"/>
      <c r="AR356" s="938"/>
      <c r="AS356" s="236"/>
      <c r="AT356" s="236"/>
      <c r="AU356" s="236"/>
      <c r="AV356" s="236"/>
      <c r="AW356" s="236"/>
      <c r="AX356" s="909"/>
      <c r="AY356" s="377"/>
      <c r="AZ356" s="952"/>
      <c r="BA356" s="935"/>
      <c r="BB356" s="935"/>
      <c r="BC356" s="935"/>
      <c r="BD356" s="935"/>
      <c r="BE356" s="980"/>
      <c r="BF356" s="935"/>
      <c r="BG356" s="935"/>
      <c r="BH356" s="935"/>
      <c r="BI356" s="968"/>
      <c r="BJ356" s="930"/>
      <c r="BK356" s="931"/>
    </row>
    <row r="357" spans="2:63" ht="13.8" thickBot="1" x14ac:dyDescent="0.3">
      <c r="B357" s="904"/>
      <c r="C357" s="907"/>
      <c r="D357" s="371"/>
      <c r="E357" s="372"/>
      <c r="F357" s="372"/>
      <c r="G357" s="910"/>
      <c r="H357" s="373"/>
      <c r="I357" s="373"/>
      <c r="J357" s="373"/>
      <c r="K357" s="373"/>
      <c r="L357" s="373"/>
      <c r="M357" s="373"/>
      <c r="N357" s="910"/>
      <c r="O357" s="374"/>
      <c r="P357" s="910"/>
      <c r="Q357" s="375"/>
      <c r="R357" s="375"/>
      <c r="S357" s="375"/>
      <c r="T357" s="375"/>
      <c r="U357" s="975"/>
      <c r="V357" s="978"/>
      <c r="W357" s="956"/>
      <c r="X357" s="372"/>
      <c r="Y357" s="372"/>
      <c r="Z357" s="910"/>
      <c r="AA357" s="910"/>
      <c r="AB357" s="910"/>
      <c r="AC357" s="910"/>
      <c r="AD357" s="972"/>
      <c r="AE357" s="373"/>
      <c r="AF357" s="372"/>
      <c r="AG357" s="372"/>
      <c r="AH357" s="372"/>
      <c r="AI357" s="372"/>
      <c r="AJ357" s="372"/>
      <c r="AK357" s="910"/>
      <c r="AL357" s="972"/>
      <c r="AM357" s="956"/>
      <c r="AN357" s="372"/>
      <c r="AO357" s="372"/>
      <c r="AP357" s="910"/>
      <c r="AQ357" s="959"/>
      <c r="AR357" s="939"/>
      <c r="AS357" s="372"/>
      <c r="AT357" s="372"/>
      <c r="AU357" s="372"/>
      <c r="AV357" s="372"/>
      <c r="AW357" s="372"/>
      <c r="AX357" s="910"/>
      <c r="AY357" s="378"/>
      <c r="AZ357" s="953"/>
      <c r="BA357" s="936"/>
      <c r="BB357" s="936"/>
      <c r="BC357" s="936"/>
      <c r="BD357" s="936"/>
      <c r="BE357" s="981"/>
      <c r="BF357" s="936"/>
      <c r="BG357" s="936"/>
      <c r="BH357" s="936"/>
      <c r="BI357" s="969"/>
      <c r="BJ357" s="932"/>
      <c r="BK357" s="933"/>
    </row>
    <row r="358" spans="2:63" ht="13.8" thickTop="1" x14ac:dyDescent="0.25">
      <c r="B358" s="902" t="str">
        <f>IF(Summary!L41="","",Summary!L41)</f>
        <v/>
      </c>
      <c r="C358" s="905" t="str">
        <f>IF(B358="","",VLOOKUP(B358,Summary!$L$6:$M$106,2,FALSE))</f>
        <v/>
      </c>
      <c r="D358" s="369"/>
      <c r="E358" s="249"/>
      <c r="F358" s="250"/>
      <c r="G358" s="908"/>
      <c r="H358" s="252"/>
      <c r="I358" s="252"/>
      <c r="J358" s="252"/>
      <c r="K358" s="252"/>
      <c r="L358" s="252"/>
      <c r="M358" s="252"/>
      <c r="N358" s="908"/>
      <c r="O358" s="249"/>
      <c r="P358" s="908"/>
      <c r="Q358" s="253"/>
      <c r="R358" s="253"/>
      <c r="S358" s="253"/>
      <c r="T358" s="253"/>
      <c r="U358" s="973"/>
      <c r="V358" s="976"/>
      <c r="W358" s="954"/>
      <c r="X358" s="250"/>
      <c r="Y358" s="250"/>
      <c r="Z358" s="908"/>
      <c r="AA358" s="908"/>
      <c r="AB358" s="908"/>
      <c r="AC358" s="908"/>
      <c r="AD358" s="970"/>
      <c r="AE358" s="252"/>
      <c r="AF358" s="250"/>
      <c r="AG358" s="250"/>
      <c r="AH358" s="250"/>
      <c r="AI358" s="250"/>
      <c r="AJ358" s="250"/>
      <c r="AK358" s="908"/>
      <c r="AL358" s="970"/>
      <c r="AM358" s="954"/>
      <c r="AN358" s="250"/>
      <c r="AO358" s="250"/>
      <c r="AP358" s="908"/>
      <c r="AQ358" s="957"/>
      <c r="AR358" s="937"/>
      <c r="AS358" s="250"/>
      <c r="AT358" s="250"/>
      <c r="AU358" s="250"/>
      <c r="AV358" s="250"/>
      <c r="AW358" s="250"/>
      <c r="AX358" s="908"/>
      <c r="AY358" s="376"/>
      <c r="AZ358" s="951">
        <f>IF(B358="",0,SUMIF(Labor!$F$13:$F$351, Activity_Location_Listing!C358, Labor!$BX$13:$BX$351))</f>
        <v>0</v>
      </c>
      <c r="BA358" s="934">
        <f>IF(B358="",0,SUMIF(Equipment!$G$11:$G$150, Activity_Location_Listing!C358, Equipment!$BK$11:$BK$150))</f>
        <v>0</v>
      </c>
      <c r="BB358" s="934">
        <f>IF(B358="",0,SUMIF(Material!$J$10:$J$59, Activity_Location_Listing!C358, Material!$P$10:$P$59))</f>
        <v>0</v>
      </c>
      <c r="BC358" s="934">
        <f>IF(B358="",0,SUMIF(Contract!$N$10:$N$85, Activity_Location_Listing!C358, Contract!$O$10:$O$85))</f>
        <v>0</v>
      </c>
      <c r="BD358" s="934">
        <f>IF(B358="",0,SUMIF(Rented_Equipment!$N$10:$N$45, Activity_Location_Listing!C358, Rented_Equipment!$Q$10:$Q$45))</f>
        <v>0</v>
      </c>
      <c r="BE358" s="979">
        <f>IF(B358="",0,SUMIF(Purchased_Equipment!$Q$11:$Q$46,Activity_Location_Listing!C358,Purchased_Equipment!$R$11:$R$46))</f>
        <v>0</v>
      </c>
      <c r="BF358" s="934">
        <f>IF(B358="",0,SUMIF(Soft_Costs!$P$11:$P$46,Activity_Location_Listing!C358,Soft_Costs!$Q$11:$Q$46))</f>
        <v>0</v>
      </c>
      <c r="BG358" s="934">
        <f>IF(B358="",0,SUMIF(Mutual_Aid!$F$10:$F$19, Activity_Location_Listing!C358, Mutual_Aid!$J$10:$J$19)+SUMIF(Mutual_Aid!$F$23:$F$32, Activity_Location_Listing!C358, Mutual_Aid!$J$23:$J$32)+SUMIF(Mutual_Aid!$F$36:$F$55, Activity_Location_Listing!C358, Mutual_Aid!$J$36:$J$55))</f>
        <v>0</v>
      </c>
      <c r="BH358" s="934">
        <f>IF(B358="",0,SUMIF(Insurance_Reductions!$P$10:$P$45,Activity_Location_Listing!C358,Insurance_Reductions!$Q$10:$Q$45))</f>
        <v>0</v>
      </c>
      <c r="BI358" s="967">
        <f>IF(B358="",0,AQ358)</f>
        <v>0</v>
      </c>
      <c r="BJ358" s="928">
        <f t="shared" ref="BJ358" si="34">SUM(AZ358:BG367)-BH358-BI358</f>
        <v>0</v>
      </c>
      <c r="BK358" s="929"/>
    </row>
    <row r="359" spans="2:63" x14ac:dyDescent="0.25">
      <c r="B359" s="903"/>
      <c r="C359" s="906"/>
      <c r="D359" s="370"/>
      <c r="E359" s="236"/>
      <c r="F359" s="236"/>
      <c r="G359" s="909"/>
      <c r="H359" s="238"/>
      <c r="I359" s="238"/>
      <c r="J359" s="238"/>
      <c r="K359" s="238"/>
      <c r="L359" s="238"/>
      <c r="M359" s="238"/>
      <c r="N359" s="909"/>
      <c r="O359" s="235"/>
      <c r="P359" s="909"/>
      <c r="Q359" s="237"/>
      <c r="R359" s="237"/>
      <c r="S359" s="237"/>
      <c r="T359" s="237"/>
      <c r="U359" s="974"/>
      <c r="V359" s="977"/>
      <c r="W359" s="955"/>
      <c r="X359" s="236"/>
      <c r="Y359" s="236"/>
      <c r="Z359" s="909"/>
      <c r="AA359" s="909"/>
      <c r="AB359" s="909"/>
      <c r="AC359" s="909"/>
      <c r="AD359" s="971"/>
      <c r="AE359" s="238"/>
      <c r="AF359" s="236"/>
      <c r="AG359" s="236"/>
      <c r="AH359" s="236"/>
      <c r="AI359" s="236"/>
      <c r="AJ359" s="236"/>
      <c r="AK359" s="909"/>
      <c r="AL359" s="971"/>
      <c r="AM359" s="955"/>
      <c r="AN359" s="236"/>
      <c r="AO359" s="236"/>
      <c r="AP359" s="909"/>
      <c r="AQ359" s="958"/>
      <c r="AR359" s="938"/>
      <c r="AS359" s="236"/>
      <c r="AT359" s="236"/>
      <c r="AU359" s="236"/>
      <c r="AV359" s="236"/>
      <c r="AW359" s="236"/>
      <c r="AX359" s="909"/>
      <c r="AY359" s="377"/>
      <c r="AZ359" s="952"/>
      <c r="BA359" s="935"/>
      <c r="BB359" s="935"/>
      <c r="BC359" s="935"/>
      <c r="BD359" s="935"/>
      <c r="BE359" s="980"/>
      <c r="BF359" s="935"/>
      <c r="BG359" s="935"/>
      <c r="BH359" s="935"/>
      <c r="BI359" s="968"/>
      <c r="BJ359" s="930"/>
      <c r="BK359" s="931"/>
    </row>
    <row r="360" spans="2:63" x14ac:dyDescent="0.25">
      <c r="B360" s="903"/>
      <c r="C360" s="906"/>
      <c r="D360" s="370"/>
      <c r="E360" s="236"/>
      <c r="F360" s="236"/>
      <c r="G360" s="909"/>
      <c r="H360" s="238"/>
      <c r="I360" s="238"/>
      <c r="J360" s="238"/>
      <c r="K360" s="238"/>
      <c r="L360" s="238"/>
      <c r="M360" s="238"/>
      <c r="N360" s="909"/>
      <c r="O360" s="235"/>
      <c r="P360" s="909"/>
      <c r="Q360" s="237"/>
      <c r="R360" s="237"/>
      <c r="S360" s="237"/>
      <c r="T360" s="237"/>
      <c r="U360" s="974"/>
      <c r="V360" s="977"/>
      <c r="W360" s="955"/>
      <c r="X360" s="236"/>
      <c r="Y360" s="236"/>
      <c r="Z360" s="909"/>
      <c r="AA360" s="909"/>
      <c r="AB360" s="909"/>
      <c r="AC360" s="909"/>
      <c r="AD360" s="971"/>
      <c r="AE360" s="238"/>
      <c r="AF360" s="236"/>
      <c r="AG360" s="236"/>
      <c r="AH360" s="236"/>
      <c r="AI360" s="236"/>
      <c r="AJ360" s="236"/>
      <c r="AK360" s="909"/>
      <c r="AL360" s="971"/>
      <c r="AM360" s="955"/>
      <c r="AN360" s="236"/>
      <c r="AO360" s="236"/>
      <c r="AP360" s="909"/>
      <c r="AQ360" s="958"/>
      <c r="AR360" s="938"/>
      <c r="AS360" s="236"/>
      <c r="AT360" s="236"/>
      <c r="AU360" s="236"/>
      <c r="AV360" s="236"/>
      <c r="AW360" s="236"/>
      <c r="AX360" s="909"/>
      <c r="AY360" s="377"/>
      <c r="AZ360" s="952"/>
      <c r="BA360" s="935"/>
      <c r="BB360" s="935"/>
      <c r="BC360" s="935"/>
      <c r="BD360" s="935"/>
      <c r="BE360" s="980"/>
      <c r="BF360" s="935"/>
      <c r="BG360" s="935"/>
      <c r="BH360" s="935"/>
      <c r="BI360" s="968"/>
      <c r="BJ360" s="930"/>
      <c r="BK360" s="931"/>
    </row>
    <row r="361" spans="2:63" x14ac:dyDescent="0.25">
      <c r="B361" s="903"/>
      <c r="C361" s="906"/>
      <c r="D361" s="370"/>
      <c r="E361" s="236"/>
      <c r="F361" s="236"/>
      <c r="G361" s="909"/>
      <c r="H361" s="238"/>
      <c r="I361" s="238"/>
      <c r="J361" s="238"/>
      <c r="K361" s="238"/>
      <c r="L361" s="238"/>
      <c r="M361" s="238"/>
      <c r="N361" s="909"/>
      <c r="O361" s="235"/>
      <c r="P361" s="909"/>
      <c r="Q361" s="237"/>
      <c r="R361" s="237"/>
      <c r="S361" s="237"/>
      <c r="T361" s="237"/>
      <c r="U361" s="974"/>
      <c r="V361" s="977"/>
      <c r="W361" s="955"/>
      <c r="X361" s="236"/>
      <c r="Y361" s="236"/>
      <c r="Z361" s="909"/>
      <c r="AA361" s="909"/>
      <c r="AB361" s="909"/>
      <c r="AC361" s="909"/>
      <c r="AD361" s="971"/>
      <c r="AE361" s="238"/>
      <c r="AF361" s="236"/>
      <c r="AG361" s="236"/>
      <c r="AH361" s="236"/>
      <c r="AI361" s="236"/>
      <c r="AJ361" s="236"/>
      <c r="AK361" s="909"/>
      <c r="AL361" s="971"/>
      <c r="AM361" s="955"/>
      <c r="AN361" s="236"/>
      <c r="AO361" s="236"/>
      <c r="AP361" s="909"/>
      <c r="AQ361" s="958"/>
      <c r="AR361" s="938"/>
      <c r="AS361" s="236"/>
      <c r="AT361" s="236"/>
      <c r="AU361" s="236"/>
      <c r="AV361" s="236"/>
      <c r="AW361" s="236"/>
      <c r="AX361" s="909"/>
      <c r="AY361" s="377"/>
      <c r="AZ361" s="952"/>
      <c r="BA361" s="935"/>
      <c r="BB361" s="935"/>
      <c r="BC361" s="935"/>
      <c r="BD361" s="935"/>
      <c r="BE361" s="980"/>
      <c r="BF361" s="935"/>
      <c r="BG361" s="935"/>
      <c r="BH361" s="935"/>
      <c r="BI361" s="968"/>
      <c r="BJ361" s="930"/>
      <c r="BK361" s="931"/>
    </row>
    <row r="362" spans="2:63" x14ac:dyDescent="0.25">
      <c r="B362" s="903"/>
      <c r="C362" s="906"/>
      <c r="D362" s="370"/>
      <c r="E362" s="236"/>
      <c r="F362" s="236"/>
      <c r="G362" s="909"/>
      <c r="H362" s="238"/>
      <c r="I362" s="238"/>
      <c r="J362" s="238"/>
      <c r="K362" s="238"/>
      <c r="L362" s="238"/>
      <c r="M362" s="238"/>
      <c r="N362" s="909"/>
      <c r="O362" s="235"/>
      <c r="P362" s="909"/>
      <c r="Q362" s="237"/>
      <c r="R362" s="237"/>
      <c r="S362" s="237"/>
      <c r="T362" s="237"/>
      <c r="U362" s="974"/>
      <c r="V362" s="977"/>
      <c r="W362" s="955"/>
      <c r="X362" s="236"/>
      <c r="Y362" s="236"/>
      <c r="Z362" s="909"/>
      <c r="AA362" s="909"/>
      <c r="AB362" s="909"/>
      <c r="AC362" s="909"/>
      <c r="AD362" s="971"/>
      <c r="AE362" s="238"/>
      <c r="AF362" s="236"/>
      <c r="AG362" s="236"/>
      <c r="AH362" s="236"/>
      <c r="AI362" s="236"/>
      <c r="AJ362" s="236"/>
      <c r="AK362" s="909"/>
      <c r="AL362" s="971"/>
      <c r="AM362" s="955"/>
      <c r="AN362" s="236"/>
      <c r="AO362" s="236"/>
      <c r="AP362" s="909"/>
      <c r="AQ362" s="958"/>
      <c r="AR362" s="938"/>
      <c r="AS362" s="236"/>
      <c r="AT362" s="236"/>
      <c r="AU362" s="236"/>
      <c r="AV362" s="236"/>
      <c r="AW362" s="236"/>
      <c r="AX362" s="909"/>
      <c r="AY362" s="377"/>
      <c r="AZ362" s="952"/>
      <c r="BA362" s="935"/>
      <c r="BB362" s="935"/>
      <c r="BC362" s="935"/>
      <c r="BD362" s="935"/>
      <c r="BE362" s="980"/>
      <c r="BF362" s="935"/>
      <c r="BG362" s="935"/>
      <c r="BH362" s="935"/>
      <c r="BI362" s="968"/>
      <c r="BJ362" s="930"/>
      <c r="BK362" s="931"/>
    </row>
    <row r="363" spans="2:63" x14ac:dyDescent="0.25">
      <c r="B363" s="903"/>
      <c r="C363" s="906"/>
      <c r="D363" s="370"/>
      <c r="E363" s="236"/>
      <c r="F363" s="236"/>
      <c r="G363" s="909"/>
      <c r="H363" s="238"/>
      <c r="I363" s="238"/>
      <c r="J363" s="238"/>
      <c r="K363" s="238"/>
      <c r="L363" s="238"/>
      <c r="M363" s="238"/>
      <c r="N363" s="909"/>
      <c r="O363" s="235"/>
      <c r="P363" s="909"/>
      <c r="Q363" s="237"/>
      <c r="R363" s="237"/>
      <c r="S363" s="237"/>
      <c r="T363" s="237"/>
      <c r="U363" s="974"/>
      <c r="V363" s="977"/>
      <c r="W363" s="955"/>
      <c r="X363" s="236"/>
      <c r="Y363" s="236"/>
      <c r="Z363" s="909"/>
      <c r="AA363" s="909"/>
      <c r="AB363" s="909"/>
      <c r="AC363" s="909"/>
      <c r="AD363" s="971"/>
      <c r="AE363" s="238"/>
      <c r="AF363" s="236"/>
      <c r="AG363" s="236"/>
      <c r="AH363" s="236"/>
      <c r="AI363" s="236"/>
      <c r="AJ363" s="236"/>
      <c r="AK363" s="909"/>
      <c r="AL363" s="971"/>
      <c r="AM363" s="955"/>
      <c r="AN363" s="236"/>
      <c r="AO363" s="236"/>
      <c r="AP363" s="909"/>
      <c r="AQ363" s="958"/>
      <c r="AR363" s="938"/>
      <c r="AS363" s="236"/>
      <c r="AT363" s="236"/>
      <c r="AU363" s="236"/>
      <c r="AV363" s="236"/>
      <c r="AW363" s="236"/>
      <c r="AX363" s="909"/>
      <c r="AY363" s="377"/>
      <c r="AZ363" s="952"/>
      <c r="BA363" s="935"/>
      <c r="BB363" s="935"/>
      <c r="BC363" s="935"/>
      <c r="BD363" s="935"/>
      <c r="BE363" s="980"/>
      <c r="BF363" s="935"/>
      <c r="BG363" s="935"/>
      <c r="BH363" s="935"/>
      <c r="BI363" s="968"/>
      <c r="BJ363" s="930"/>
      <c r="BK363" s="931"/>
    </row>
    <row r="364" spans="2:63" x14ac:dyDescent="0.25">
      <c r="B364" s="903"/>
      <c r="C364" s="906"/>
      <c r="D364" s="370"/>
      <c r="E364" s="236"/>
      <c r="F364" s="236"/>
      <c r="G364" s="909"/>
      <c r="H364" s="238"/>
      <c r="I364" s="238"/>
      <c r="J364" s="238"/>
      <c r="K364" s="238"/>
      <c r="L364" s="238"/>
      <c r="M364" s="238"/>
      <c r="N364" s="909"/>
      <c r="O364" s="235"/>
      <c r="P364" s="909"/>
      <c r="Q364" s="237"/>
      <c r="R364" s="237"/>
      <c r="S364" s="237"/>
      <c r="T364" s="237"/>
      <c r="U364" s="974"/>
      <c r="V364" s="977"/>
      <c r="W364" s="955"/>
      <c r="X364" s="236"/>
      <c r="Y364" s="236"/>
      <c r="Z364" s="909"/>
      <c r="AA364" s="909"/>
      <c r="AB364" s="909"/>
      <c r="AC364" s="909"/>
      <c r="AD364" s="971"/>
      <c r="AE364" s="238"/>
      <c r="AF364" s="236"/>
      <c r="AG364" s="236"/>
      <c r="AH364" s="236"/>
      <c r="AI364" s="236"/>
      <c r="AJ364" s="236"/>
      <c r="AK364" s="909"/>
      <c r="AL364" s="971"/>
      <c r="AM364" s="955"/>
      <c r="AN364" s="236"/>
      <c r="AO364" s="236"/>
      <c r="AP364" s="909"/>
      <c r="AQ364" s="958"/>
      <c r="AR364" s="938"/>
      <c r="AS364" s="236"/>
      <c r="AT364" s="236"/>
      <c r="AU364" s="236"/>
      <c r="AV364" s="236"/>
      <c r="AW364" s="236"/>
      <c r="AX364" s="909"/>
      <c r="AY364" s="377"/>
      <c r="AZ364" s="952"/>
      <c r="BA364" s="935"/>
      <c r="BB364" s="935"/>
      <c r="BC364" s="935"/>
      <c r="BD364" s="935"/>
      <c r="BE364" s="980"/>
      <c r="BF364" s="935"/>
      <c r="BG364" s="935"/>
      <c r="BH364" s="935"/>
      <c r="BI364" s="968"/>
      <c r="BJ364" s="930"/>
      <c r="BK364" s="931"/>
    </row>
    <row r="365" spans="2:63" x14ac:dyDescent="0.25">
      <c r="B365" s="903"/>
      <c r="C365" s="906"/>
      <c r="D365" s="370"/>
      <c r="E365" s="236"/>
      <c r="F365" s="236"/>
      <c r="G365" s="909"/>
      <c r="H365" s="238"/>
      <c r="I365" s="238"/>
      <c r="J365" s="238"/>
      <c r="K365" s="238"/>
      <c r="L365" s="238"/>
      <c r="M365" s="238"/>
      <c r="N365" s="909"/>
      <c r="O365" s="235"/>
      <c r="P365" s="909"/>
      <c r="Q365" s="237"/>
      <c r="R365" s="237"/>
      <c r="S365" s="237"/>
      <c r="T365" s="237"/>
      <c r="U365" s="974"/>
      <c r="V365" s="977"/>
      <c r="W365" s="955"/>
      <c r="X365" s="236"/>
      <c r="Y365" s="236"/>
      <c r="Z365" s="909"/>
      <c r="AA365" s="909"/>
      <c r="AB365" s="909"/>
      <c r="AC365" s="909"/>
      <c r="AD365" s="971"/>
      <c r="AE365" s="238"/>
      <c r="AF365" s="236"/>
      <c r="AG365" s="236"/>
      <c r="AH365" s="236"/>
      <c r="AI365" s="236"/>
      <c r="AJ365" s="236"/>
      <c r="AK365" s="909"/>
      <c r="AL365" s="971"/>
      <c r="AM365" s="955"/>
      <c r="AN365" s="236"/>
      <c r="AO365" s="236"/>
      <c r="AP365" s="909"/>
      <c r="AQ365" s="958"/>
      <c r="AR365" s="938"/>
      <c r="AS365" s="236"/>
      <c r="AT365" s="236"/>
      <c r="AU365" s="236"/>
      <c r="AV365" s="236"/>
      <c r="AW365" s="236"/>
      <c r="AX365" s="909"/>
      <c r="AY365" s="377"/>
      <c r="AZ365" s="952"/>
      <c r="BA365" s="935"/>
      <c r="BB365" s="935"/>
      <c r="BC365" s="935"/>
      <c r="BD365" s="935"/>
      <c r="BE365" s="980"/>
      <c r="BF365" s="935"/>
      <c r="BG365" s="935"/>
      <c r="BH365" s="935"/>
      <c r="BI365" s="968"/>
      <c r="BJ365" s="930"/>
      <c r="BK365" s="931"/>
    </row>
    <row r="366" spans="2:63" x14ac:dyDescent="0.25">
      <c r="B366" s="903"/>
      <c r="C366" s="906"/>
      <c r="D366" s="370"/>
      <c r="E366" s="236"/>
      <c r="F366" s="236"/>
      <c r="G366" s="909"/>
      <c r="H366" s="238"/>
      <c r="I366" s="238"/>
      <c r="J366" s="238"/>
      <c r="K366" s="238"/>
      <c r="L366" s="238"/>
      <c r="M366" s="238"/>
      <c r="N366" s="909"/>
      <c r="O366" s="235"/>
      <c r="P366" s="909"/>
      <c r="Q366" s="237"/>
      <c r="R366" s="237"/>
      <c r="S366" s="237"/>
      <c r="T366" s="237"/>
      <c r="U366" s="974"/>
      <c r="V366" s="977"/>
      <c r="W366" s="955"/>
      <c r="X366" s="236"/>
      <c r="Y366" s="236"/>
      <c r="Z366" s="909"/>
      <c r="AA366" s="909"/>
      <c r="AB366" s="909"/>
      <c r="AC366" s="909"/>
      <c r="AD366" s="971"/>
      <c r="AE366" s="238"/>
      <c r="AF366" s="236"/>
      <c r="AG366" s="236"/>
      <c r="AH366" s="236"/>
      <c r="AI366" s="236"/>
      <c r="AJ366" s="236"/>
      <c r="AK366" s="909"/>
      <c r="AL366" s="971"/>
      <c r="AM366" s="955"/>
      <c r="AN366" s="236"/>
      <c r="AO366" s="236"/>
      <c r="AP366" s="909"/>
      <c r="AQ366" s="958"/>
      <c r="AR366" s="938"/>
      <c r="AS366" s="236"/>
      <c r="AT366" s="236"/>
      <c r="AU366" s="236"/>
      <c r="AV366" s="236"/>
      <c r="AW366" s="236"/>
      <c r="AX366" s="909"/>
      <c r="AY366" s="377"/>
      <c r="AZ366" s="952"/>
      <c r="BA366" s="935"/>
      <c r="BB366" s="935"/>
      <c r="BC366" s="935"/>
      <c r="BD366" s="935"/>
      <c r="BE366" s="980"/>
      <c r="BF366" s="935"/>
      <c r="BG366" s="935"/>
      <c r="BH366" s="935"/>
      <c r="BI366" s="968"/>
      <c r="BJ366" s="930"/>
      <c r="BK366" s="931"/>
    </row>
    <row r="367" spans="2:63" ht="13.8" thickBot="1" x14ac:dyDescent="0.3">
      <c r="B367" s="904"/>
      <c r="C367" s="907"/>
      <c r="D367" s="371"/>
      <c r="E367" s="372"/>
      <c r="F367" s="372"/>
      <c r="G367" s="910"/>
      <c r="H367" s="373"/>
      <c r="I367" s="373"/>
      <c r="J367" s="373"/>
      <c r="K367" s="373"/>
      <c r="L367" s="373"/>
      <c r="M367" s="373"/>
      <c r="N367" s="910"/>
      <c r="O367" s="374"/>
      <c r="P367" s="910"/>
      <c r="Q367" s="375"/>
      <c r="R367" s="375"/>
      <c r="S367" s="375"/>
      <c r="T367" s="375"/>
      <c r="U367" s="975"/>
      <c r="V367" s="978"/>
      <c r="W367" s="956"/>
      <c r="X367" s="372"/>
      <c r="Y367" s="372"/>
      <c r="Z367" s="910"/>
      <c r="AA367" s="910"/>
      <c r="AB367" s="910"/>
      <c r="AC367" s="910"/>
      <c r="AD367" s="972"/>
      <c r="AE367" s="373"/>
      <c r="AF367" s="372"/>
      <c r="AG367" s="372"/>
      <c r="AH367" s="372"/>
      <c r="AI367" s="372"/>
      <c r="AJ367" s="372"/>
      <c r="AK367" s="910"/>
      <c r="AL367" s="972"/>
      <c r="AM367" s="956"/>
      <c r="AN367" s="372"/>
      <c r="AO367" s="372"/>
      <c r="AP367" s="910"/>
      <c r="AQ367" s="959"/>
      <c r="AR367" s="939"/>
      <c r="AS367" s="372"/>
      <c r="AT367" s="372"/>
      <c r="AU367" s="372"/>
      <c r="AV367" s="372"/>
      <c r="AW367" s="372"/>
      <c r="AX367" s="910"/>
      <c r="AY367" s="378"/>
      <c r="AZ367" s="953"/>
      <c r="BA367" s="936"/>
      <c r="BB367" s="936"/>
      <c r="BC367" s="936"/>
      <c r="BD367" s="936"/>
      <c r="BE367" s="981"/>
      <c r="BF367" s="936"/>
      <c r="BG367" s="936"/>
      <c r="BH367" s="936"/>
      <c r="BI367" s="969"/>
      <c r="BJ367" s="932"/>
      <c r="BK367" s="933"/>
    </row>
    <row r="368" spans="2:63" ht="13.8" thickTop="1" x14ac:dyDescent="0.25">
      <c r="B368" s="902" t="str">
        <f>IF(Summary!L42="","",Summary!L42)</f>
        <v/>
      </c>
      <c r="C368" s="905" t="str">
        <f>IF(B368="","",VLOOKUP(B368,Summary!$L$6:$M$106,2,FALSE))</f>
        <v/>
      </c>
      <c r="D368" s="369"/>
      <c r="E368" s="249"/>
      <c r="F368" s="250"/>
      <c r="G368" s="908"/>
      <c r="H368" s="252"/>
      <c r="I368" s="252"/>
      <c r="J368" s="252"/>
      <c r="K368" s="252"/>
      <c r="L368" s="252"/>
      <c r="M368" s="252"/>
      <c r="N368" s="908"/>
      <c r="O368" s="249"/>
      <c r="P368" s="908"/>
      <c r="Q368" s="253"/>
      <c r="R368" s="253"/>
      <c r="S368" s="253"/>
      <c r="T368" s="253"/>
      <c r="U368" s="973"/>
      <c r="V368" s="976"/>
      <c r="W368" s="954"/>
      <c r="X368" s="250"/>
      <c r="Y368" s="250"/>
      <c r="Z368" s="908"/>
      <c r="AA368" s="908"/>
      <c r="AB368" s="908"/>
      <c r="AC368" s="908"/>
      <c r="AD368" s="970"/>
      <c r="AE368" s="252"/>
      <c r="AF368" s="250"/>
      <c r="AG368" s="250"/>
      <c r="AH368" s="250"/>
      <c r="AI368" s="250"/>
      <c r="AJ368" s="250"/>
      <c r="AK368" s="908"/>
      <c r="AL368" s="970"/>
      <c r="AM368" s="954"/>
      <c r="AN368" s="250"/>
      <c r="AO368" s="250"/>
      <c r="AP368" s="908"/>
      <c r="AQ368" s="957"/>
      <c r="AR368" s="937"/>
      <c r="AS368" s="250"/>
      <c r="AT368" s="250"/>
      <c r="AU368" s="250"/>
      <c r="AV368" s="250"/>
      <c r="AW368" s="250"/>
      <c r="AX368" s="908"/>
      <c r="AY368" s="376"/>
      <c r="AZ368" s="951">
        <f>IF(B368="",0,SUMIF(Labor!$F$13:$F$351, Activity_Location_Listing!C368, Labor!$BX$13:$BX$351))</f>
        <v>0</v>
      </c>
      <c r="BA368" s="934">
        <f>IF(B368="",0,SUMIF(Equipment!$G$11:$G$150, Activity_Location_Listing!C368, Equipment!$BK$11:$BK$150))</f>
        <v>0</v>
      </c>
      <c r="BB368" s="934">
        <f>IF(B368="",0,SUMIF(Material!$J$10:$J$59, Activity_Location_Listing!C368, Material!$P$10:$P$59))</f>
        <v>0</v>
      </c>
      <c r="BC368" s="934">
        <f>IF(B368="",0,SUMIF(Contract!$N$10:$N$85, Activity_Location_Listing!C368, Contract!$O$10:$O$85))</f>
        <v>0</v>
      </c>
      <c r="BD368" s="934">
        <f>IF(B368="",0,SUMIF(Rented_Equipment!$N$10:$N$45, Activity_Location_Listing!C368, Rented_Equipment!$Q$10:$Q$45))</f>
        <v>0</v>
      </c>
      <c r="BE368" s="979">
        <f>IF(B368="",0,SUMIF(Purchased_Equipment!$Q$11:$Q$46,Activity_Location_Listing!C368,Purchased_Equipment!$R$11:$R$46))</f>
        <v>0</v>
      </c>
      <c r="BF368" s="934">
        <f>IF(B368="",0,SUMIF(Soft_Costs!$P$11:$P$46,Activity_Location_Listing!C368,Soft_Costs!$Q$11:$Q$46))</f>
        <v>0</v>
      </c>
      <c r="BG368" s="934">
        <f>IF(B368="",0,SUMIF(Mutual_Aid!$F$10:$F$19, Activity_Location_Listing!C368, Mutual_Aid!$J$10:$J$19)+SUMIF(Mutual_Aid!$F$23:$F$32, Activity_Location_Listing!C368, Mutual_Aid!$J$23:$J$32)+SUMIF(Mutual_Aid!$F$36:$F$55, Activity_Location_Listing!C368, Mutual_Aid!$J$36:$J$55))</f>
        <v>0</v>
      </c>
      <c r="BH368" s="934">
        <f>IF(B368="",0,SUMIF(Insurance_Reductions!$P$10:$P$45,Activity_Location_Listing!C368,Insurance_Reductions!$Q$10:$Q$45))</f>
        <v>0</v>
      </c>
      <c r="BI368" s="967">
        <f>IF(B368="",0,AQ368)</f>
        <v>0</v>
      </c>
      <c r="BJ368" s="928">
        <f t="shared" ref="BJ368" si="35">SUM(AZ368:BG377)-BH368-BI368</f>
        <v>0</v>
      </c>
      <c r="BK368" s="929"/>
    </row>
    <row r="369" spans="2:63" x14ac:dyDescent="0.25">
      <c r="B369" s="903"/>
      <c r="C369" s="906"/>
      <c r="D369" s="370"/>
      <c r="E369" s="236"/>
      <c r="F369" s="236"/>
      <c r="G369" s="909"/>
      <c r="H369" s="238"/>
      <c r="I369" s="238"/>
      <c r="J369" s="238"/>
      <c r="K369" s="238"/>
      <c r="L369" s="238"/>
      <c r="M369" s="238"/>
      <c r="N369" s="909"/>
      <c r="O369" s="235"/>
      <c r="P369" s="909"/>
      <c r="Q369" s="237"/>
      <c r="R369" s="237"/>
      <c r="S369" s="237"/>
      <c r="T369" s="237"/>
      <c r="U369" s="974"/>
      <c r="V369" s="977"/>
      <c r="W369" s="955"/>
      <c r="X369" s="236"/>
      <c r="Y369" s="236"/>
      <c r="Z369" s="909"/>
      <c r="AA369" s="909"/>
      <c r="AB369" s="909"/>
      <c r="AC369" s="909"/>
      <c r="AD369" s="971"/>
      <c r="AE369" s="238"/>
      <c r="AF369" s="236"/>
      <c r="AG369" s="236"/>
      <c r="AH369" s="236"/>
      <c r="AI369" s="236"/>
      <c r="AJ369" s="236"/>
      <c r="AK369" s="909"/>
      <c r="AL369" s="971"/>
      <c r="AM369" s="955"/>
      <c r="AN369" s="236"/>
      <c r="AO369" s="236"/>
      <c r="AP369" s="909"/>
      <c r="AQ369" s="958"/>
      <c r="AR369" s="938"/>
      <c r="AS369" s="236"/>
      <c r="AT369" s="236"/>
      <c r="AU369" s="236"/>
      <c r="AV369" s="236"/>
      <c r="AW369" s="236"/>
      <c r="AX369" s="909"/>
      <c r="AY369" s="377"/>
      <c r="AZ369" s="952"/>
      <c r="BA369" s="935"/>
      <c r="BB369" s="935"/>
      <c r="BC369" s="935"/>
      <c r="BD369" s="935"/>
      <c r="BE369" s="980"/>
      <c r="BF369" s="935"/>
      <c r="BG369" s="935"/>
      <c r="BH369" s="935"/>
      <c r="BI369" s="968"/>
      <c r="BJ369" s="930"/>
      <c r="BK369" s="931"/>
    </row>
    <row r="370" spans="2:63" x14ac:dyDescent="0.25">
      <c r="B370" s="903"/>
      <c r="C370" s="906"/>
      <c r="D370" s="370"/>
      <c r="E370" s="236"/>
      <c r="F370" s="236"/>
      <c r="G370" s="909"/>
      <c r="H370" s="238"/>
      <c r="I370" s="238"/>
      <c r="J370" s="238"/>
      <c r="K370" s="238"/>
      <c r="L370" s="238"/>
      <c r="M370" s="238"/>
      <c r="N370" s="909"/>
      <c r="O370" s="235"/>
      <c r="P370" s="909"/>
      <c r="Q370" s="237"/>
      <c r="R370" s="237"/>
      <c r="S370" s="237"/>
      <c r="T370" s="237"/>
      <c r="U370" s="974"/>
      <c r="V370" s="977"/>
      <c r="W370" s="955"/>
      <c r="X370" s="236"/>
      <c r="Y370" s="236"/>
      <c r="Z370" s="909"/>
      <c r="AA370" s="909"/>
      <c r="AB370" s="909"/>
      <c r="AC370" s="909"/>
      <c r="AD370" s="971"/>
      <c r="AE370" s="238"/>
      <c r="AF370" s="236"/>
      <c r="AG370" s="236"/>
      <c r="AH370" s="236"/>
      <c r="AI370" s="236"/>
      <c r="AJ370" s="236"/>
      <c r="AK370" s="909"/>
      <c r="AL370" s="971"/>
      <c r="AM370" s="955"/>
      <c r="AN370" s="236"/>
      <c r="AO370" s="236"/>
      <c r="AP370" s="909"/>
      <c r="AQ370" s="958"/>
      <c r="AR370" s="938"/>
      <c r="AS370" s="236"/>
      <c r="AT370" s="236"/>
      <c r="AU370" s="236"/>
      <c r="AV370" s="236"/>
      <c r="AW370" s="236"/>
      <c r="AX370" s="909"/>
      <c r="AY370" s="377"/>
      <c r="AZ370" s="952"/>
      <c r="BA370" s="935"/>
      <c r="BB370" s="935"/>
      <c r="BC370" s="935"/>
      <c r="BD370" s="935"/>
      <c r="BE370" s="980"/>
      <c r="BF370" s="935"/>
      <c r="BG370" s="935"/>
      <c r="BH370" s="935"/>
      <c r="BI370" s="968"/>
      <c r="BJ370" s="930"/>
      <c r="BK370" s="931"/>
    </row>
    <row r="371" spans="2:63" x14ac:dyDescent="0.25">
      <c r="B371" s="903"/>
      <c r="C371" s="906"/>
      <c r="D371" s="370"/>
      <c r="E371" s="236"/>
      <c r="F371" s="236"/>
      <c r="G371" s="909"/>
      <c r="H371" s="238"/>
      <c r="I371" s="238"/>
      <c r="J371" s="238"/>
      <c r="K371" s="238"/>
      <c r="L371" s="238"/>
      <c r="M371" s="238"/>
      <c r="N371" s="909"/>
      <c r="O371" s="235"/>
      <c r="P371" s="909"/>
      <c r="Q371" s="237"/>
      <c r="R371" s="237"/>
      <c r="S371" s="237"/>
      <c r="T371" s="237"/>
      <c r="U371" s="974"/>
      <c r="V371" s="977"/>
      <c r="W371" s="955"/>
      <c r="X371" s="236"/>
      <c r="Y371" s="236"/>
      <c r="Z371" s="909"/>
      <c r="AA371" s="909"/>
      <c r="AB371" s="909"/>
      <c r="AC371" s="909"/>
      <c r="AD371" s="971"/>
      <c r="AE371" s="238"/>
      <c r="AF371" s="236"/>
      <c r="AG371" s="236"/>
      <c r="AH371" s="236"/>
      <c r="AI371" s="236"/>
      <c r="AJ371" s="236"/>
      <c r="AK371" s="909"/>
      <c r="AL371" s="971"/>
      <c r="AM371" s="955"/>
      <c r="AN371" s="236"/>
      <c r="AO371" s="236"/>
      <c r="AP371" s="909"/>
      <c r="AQ371" s="958"/>
      <c r="AR371" s="938"/>
      <c r="AS371" s="236"/>
      <c r="AT371" s="236"/>
      <c r="AU371" s="236"/>
      <c r="AV371" s="236"/>
      <c r="AW371" s="236"/>
      <c r="AX371" s="909"/>
      <c r="AY371" s="377"/>
      <c r="AZ371" s="952"/>
      <c r="BA371" s="935"/>
      <c r="BB371" s="935"/>
      <c r="BC371" s="935"/>
      <c r="BD371" s="935"/>
      <c r="BE371" s="980"/>
      <c r="BF371" s="935"/>
      <c r="BG371" s="935"/>
      <c r="BH371" s="935"/>
      <c r="BI371" s="968"/>
      <c r="BJ371" s="930"/>
      <c r="BK371" s="931"/>
    </row>
    <row r="372" spans="2:63" x14ac:dyDescent="0.25">
      <c r="B372" s="903"/>
      <c r="C372" s="906"/>
      <c r="D372" s="370"/>
      <c r="E372" s="236"/>
      <c r="F372" s="236"/>
      <c r="G372" s="909"/>
      <c r="H372" s="238"/>
      <c r="I372" s="238"/>
      <c r="J372" s="238"/>
      <c r="K372" s="238"/>
      <c r="L372" s="238"/>
      <c r="M372" s="238"/>
      <c r="N372" s="909"/>
      <c r="O372" s="235"/>
      <c r="P372" s="909"/>
      <c r="Q372" s="237"/>
      <c r="R372" s="237"/>
      <c r="S372" s="237"/>
      <c r="T372" s="237"/>
      <c r="U372" s="974"/>
      <c r="V372" s="977"/>
      <c r="W372" s="955"/>
      <c r="X372" s="236"/>
      <c r="Y372" s="236"/>
      <c r="Z372" s="909"/>
      <c r="AA372" s="909"/>
      <c r="AB372" s="909"/>
      <c r="AC372" s="909"/>
      <c r="AD372" s="971"/>
      <c r="AE372" s="238"/>
      <c r="AF372" s="236"/>
      <c r="AG372" s="236"/>
      <c r="AH372" s="236"/>
      <c r="AI372" s="236"/>
      <c r="AJ372" s="236"/>
      <c r="AK372" s="909"/>
      <c r="AL372" s="971"/>
      <c r="AM372" s="955"/>
      <c r="AN372" s="236"/>
      <c r="AO372" s="236"/>
      <c r="AP372" s="909"/>
      <c r="AQ372" s="958"/>
      <c r="AR372" s="938"/>
      <c r="AS372" s="236"/>
      <c r="AT372" s="236"/>
      <c r="AU372" s="236"/>
      <c r="AV372" s="236"/>
      <c r="AW372" s="236"/>
      <c r="AX372" s="909"/>
      <c r="AY372" s="377"/>
      <c r="AZ372" s="952"/>
      <c r="BA372" s="935"/>
      <c r="BB372" s="935"/>
      <c r="BC372" s="935"/>
      <c r="BD372" s="935"/>
      <c r="BE372" s="980"/>
      <c r="BF372" s="935"/>
      <c r="BG372" s="935"/>
      <c r="BH372" s="935"/>
      <c r="BI372" s="968"/>
      <c r="BJ372" s="930"/>
      <c r="BK372" s="931"/>
    </row>
    <row r="373" spans="2:63" x14ac:dyDescent="0.25">
      <c r="B373" s="903"/>
      <c r="C373" s="906"/>
      <c r="D373" s="370"/>
      <c r="E373" s="236"/>
      <c r="F373" s="236"/>
      <c r="G373" s="909"/>
      <c r="H373" s="238"/>
      <c r="I373" s="238"/>
      <c r="J373" s="238"/>
      <c r="K373" s="238"/>
      <c r="L373" s="238"/>
      <c r="M373" s="238"/>
      <c r="N373" s="909"/>
      <c r="O373" s="235"/>
      <c r="P373" s="909"/>
      <c r="Q373" s="237"/>
      <c r="R373" s="237"/>
      <c r="S373" s="237"/>
      <c r="T373" s="237"/>
      <c r="U373" s="974"/>
      <c r="V373" s="977"/>
      <c r="W373" s="955"/>
      <c r="X373" s="236"/>
      <c r="Y373" s="236"/>
      <c r="Z373" s="909"/>
      <c r="AA373" s="909"/>
      <c r="AB373" s="909"/>
      <c r="AC373" s="909"/>
      <c r="AD373" s="971"/>
      <c r="AE373" s="238"/>
      <c r="AF373" s="236"/>
      <c r="AG373" s="236"/>
      <c r="AH373" s="236"/>
      <c r="AI373" s="236"/>
      <c r="AJ373" s="236"/>
      <c r="AK373" s="909"/>
      <c r="AL373" s="971"/>
      <c r="AM373" s="955"/>
      <c r="AN373" s="236"/>
      <c r="AO373" s="236"/>
      <c r="AP373" s="909"/>
      <c r="AQ373" s="958"/>
      <c r="AR373" s="938"/>
      <c r="AS373" s="236"/>
      <c r="AT373" s="236"/>
      <c r="AU373" s="236"/>
      <c r="AV373" s="236"/>
      <c r="AW373" s="236"/>
      <c r="AX373" s="909"/>
      <c r="AY373" s="377"/>
      <c r="AZ373" s="952"/>
      <c r="BA373" s="935"/>
      <c r="BB373" s="935"/>
      <c r="BC373" s="935"/>
      <c r="BD373" s="935"/>
      <c r="BE373" s="980"/>
      <c r="BF373" s="935"/>
      <c r="BG373" s="935"/>
      <c r="BH373" s="935"/>
      <c r="BI373" s="968"/>
      <c r="BJ373" s="930"/>
      <c r="BK373" s="931"/>
    </row>
    <row r="374" spans="2:63" x14ac:dyDescent="0.25">
      <c r="B374" s="903"/>
      <c r="C374" s="906"/>
      <c r="D374" s="370"/>
      <c r="E374" s="236"/>
      <c r="F374" s="236"/>
      <c r="G374" s="909"/>
      <c r="H374" s="238"/>
      <c r="I374" s="238"/>
      <c r="J374" s="238"/>
      <c r="K374" s="238"/>
      <c r="L374" s="238"/>
      <c r="M374" s="238"/>
      <c r="N374" s="909"/>
      <c r="O374" s="235"/>
      <c r="P374" s="909"/>
      <c r="Q374" s="237"/>
      <c r="R374" s="237"/>
      <c r="S374" s="237"/>
      <c r="T374" s="237"/>
      <c r="U374" s="974"/>
      <c r="V374" s="977"/>
      <c r="W374" s="955"/>
      <c r="X374" s="236"/>
      <c r="Y374" s="236"/>
      <c r="Z374" s="909"/>
      <c r="AA374" s="909"/>
      <c r="AB374" s="909"/>
      <c r="AC374" s="909"/>
      <c r="AD374" s="971"/>
      <c r="AE374" s="238"/>
      <c r="AF374" s="236"/>
      <c r="AG374" s="236"/>
      <c r="AH374" s="236"/>
      <c r="AI374" s="236"/>
      <c r="AJ374" s="236"/>
      <c r="AK374" s="909"/>
      <c r="AL374" s="971"/>
      <c r="AM374" s="955"/>
      <c r="AN374" s="236"/>
      <c r="AO374" s="236"/>
      <c r="AP374" s="909"/>
      <c r="AQ374" s="958"/>
      <c r="AR374" s="938"/>
      <c r="AS374" s="236"/>
      <c r="AT374" s="236"/>
      <c r="AU374" s="236"/>
      <c r="AV374" s="236"/>
      <c r="AW374" s="236"/>
      <c r="AX374" s="909"/>
      <c r="AY374" s="377"/>
      <c r="AZ374" s="952"/>
      <c r="BA374" s="935"/>
      <c r="BB374" s="935"/>
      <c r="BC374" s="935"/>
      <c r="BD374" s="935"/>
      <c r="BE374" s="980"/>
      <c r="BF374" s="935"/>
      <c r="BG374" s="935"/>
      <c r="BH374" s="935"/>
      <c r="BI374" s="968"/>
      <c r="BJ374" s="930"/>
      <c r="BK374" s="931"/>
    </row>
    <row r="375" spans="2:63" x14ac:dyDescent="0.25">
      <c r="B375" s="903"/>
      <c r="C375" s="906"/>
      <c r="D375" s="370"/>
      <c r="E375" s="236"/>
      <c r="F375" s="236"/>
      <c r="G375" s="909"/>
      <c r="H375" s="238"/>
      <c r="I375" s="238"/>
      <c r="J375" s="238"/>
      <c r="K375" s="238"/>
      <c r="L375" s="238"/>
      <c r="M375" s="238"/>
      <c r="N375" s="909"/>
      <c r="O375" s="235"/>
      <c r="P375" s="909"/>
      <c r="Q375" s="237"/>
      <c r="R375" s="237"/>
      <c r="S375" s="237"/>
      <c r="T375" s="237"/>
      <c r="U375" s="974"/>
      <c r="V375" s="977"/>
      <c r="W375" s="955"/>
      <c r="X375" s="236"/>
      <c r="Y375" s="236"/>
      <c r="Z375" s="909"/>
      <c r="AA375" s="909"/>
      <c r="AB375" s="909"/>
      <c r="AC375" s="909"/>
      <c r="AD375" s="971"/>
      <c r="AE375" s="238"/>
      <c r="AF375" s="236"/>
      <c r="AG375" s="236"/>
      <c r="AH375" s="236"/>
      <c r="AI375" s="236"/>
      <c r="AJ375" s="236"/>
      <c r="AK375" s="909"/>
      <c r="AL375" s="971"/>
      <c r="AM375" s="955"/>
      <c r="AN375" s="236"/>
      <c r="AO375" s="236"/>
      <c r="AP375" s="909"/>
      <c r="AQ375" s="958"/>
      <c r="AR375" s="938"/>
      <c r="AS375" s="236"/>
      <c r="AT375" s="236"/>
      <c r="AU375" s="236"/>
      <c r="AV375" s="236"/>
      <c r="AW375" s="236"/>
      <c r="AX375" s="909"/>
      <c r="AY375" s="377"/>
      <c r="AZ375" s="952"/>
      <c r="BA375" s="935"/>
      <c r="BB375" s="935"/>
      <c r="BC375" s="935"/>
      <c r="BD375" s="935"/>
      <c r="BE375" s="980"/>
      <c r="BF375" s="935"/>
      <c r="BG375" s="935"/>
      <c r="BH375" s="935"/>
      <c r="BI375" s="968"/>
      <c r="BJ375" s="930"/>
      <c r="BK375" s="931"/>
    </row>
    <row r="376" spans="2:63" x14ac:dyDescent="0.25">
      <c r="B376" s="903"/>
      <c r="C376" s="906"/>
      <c r="D376" s="370"/>
      <c r="E376" s="236"/>
      <c r="F376" s="236"/>
      <c r="G376" s="909"/>
      <c r="H376" s="238"/>
      <c r="I376" s="238"/>
      <c r="J376" s="238"/>
      <c r="K376" s="238"/>
      <c r="L376" s="238"/>
      <c r="M376" s="238"/>
      <c r="N376" s="909"/>
      <c r="O376" s="235"/>
      <c r="P376" s="909"/>
      <c r="Q376" s="237"/>
      <c r="R376" s="237"/>
      <c r="S376" s="237"/>
      <c r="T376" s="237"/>
      <c r="U376" s="974"/>
      <c r="V376" s="977"/>
      <c r="W376" s="955"/>
      <c r="X376" s="236"/>
      <c r="Y376" s="236"/>
      <c r="Z376" s="909"/>
      <c r="AA376" s="909"/>
      <c r="AB376" s="909"/>
      <c r="AC376" s="909"/>
      <c r="AD376" s="971"/>
      <c r="AE376" s="238"/>
      <c r="AF376" s="236"/>
      <c r="AG376" s="236"/>
      <c r="AH376" s="236"/>
      <c r="AI376" s="236"/>
      <c r="AJ376" s="236"/>
      <c r="AK376" s="909"/>
      <c r="AL376" s="971"/>
      <c r="AM376" s="955"/>
      <c r="AN376" s="236"/>
      <c r="AO376" s="236"/>
      <c r="AP376" s="909"/>
      <c r="AQ376" s="958"/>
      <c r="AR376" s="938"/>
      <c r="AS376" s="236"/>
      <c r="AT376" s="236"/>
      <c r="AU376" s="236"/>
      <c r="AV376" s="236"/>
      <c r="AW376" s="236"/>
      <c r="AX376" s="909"/>
      <c r="AY376" s="377"/>
      <c r="AZ376" s="952"/>
      <c r="BA376" s="935"/>
      <c r="BB376" s="935"/>
      <c r="BC376" s="935"/>
      <c r="BD376" s="935"/>
      <c r="BE376" s="980"/>
      <c r="BF376" s="935"/>
      <c r="BG376" s="935"/>
      <c r="BH376" s="935"/>
      <c r="BI376" s="968"/>
      <c r="BJ376" s="930"/>
      <c r="BK376" s="931"/>
    </row>
    <row r="377" spans="2:63" ht="13.8" thickBot="1" x14ac:dyDescent="0.3">
      <c r="B377" s="904"/>
      <c r="C377" s="907"/>
      <c r="D377" s="371"/>
      <c r="E377" s="372"/>
      <c r="F377" s="372"/>
      <c r="G377" s="910"/>
      <c r="H377" s="373"/>
      <c r="I377" s="373"/>
      <c r="J377" s="373"/>
      <c r="K377" s="373"/>
      <c r="L377" s="373"/>
      <c r="M377" s="373"/>
      <c r="N377" s="910"/>
      <c r="O377" s="374"/>
      <c r="P377" s="910"/>
      <c r="Q377" s="375"/>
      <c r="R377" s="375"/>
      <c r="S377" s="375"/>
      <c r="T377" s="375"/>
      <c r="U377" s="975"/>
      <c r="V377" s="978"/>
      <c r="W377" s="956"/>
      <c r="X377" s="372"/>
      <c r="Y377" s="372"/>
      <c r="Z377" s="910"/>
      <c r="AA377" s="910"/>
      <c r="AB377" s="910"/>
      <c r="AC377" s="910"/>
      <c r="AD377" s="972"/>
      <c r="AE377" s="373"/>
      <c r="AF377" s="372"/>
      <c r="AG377" s="372"/>
      <c r="AH377" s="372"/>
      <c r="AI377" s="372"/>
      <c r="AJ377" s="372"/>
      <c r="AK377" s="910"/>
      <c r="AL377" s="972"/>
      <c r="AM377" s="956"/>
      <c r="AN377" s="372"/>
      <c r="AO377" s="372"/>
      <c r="AP377" s="910"/>
      <c r="AQ377" s="959"/>
      <c r="AR377" s="939"/>
      <c r="AS377" s="372"/>
      <c r="AT377" s="372"/>
      <c r="AU377" s="372"/>
      <c r="AV377" s="372"/>
      <c r="AW377" s="372"/>
      <c r="AX377" s="910"/>
      <c r="AY377" s="378"/>
      <c r="AZ377" s="953"/>
      <c r="BA377" s="936"/>
      <c r="BB377" s="936"/>
      <c r="BC377" s="936"/>
      <c r="BD377" s="936"/>
      <c r="BE377" s="981"/>
      <c r="BF377" s="936"/>
      <c r="BG377" s="936"/>
      <c r="BH377" s="936"/>
      <c r="BI377" s="969"/>
      <c r="BJ377" s="932"/>
      <c r="BK377" s="933"/>
    </row>
    <row r="378" spans="2:63" ht="13.8" thickTop="1" x14ac:dyDescent="0.25">
      <c r="B378" s="902" t="str">
        <f>IF(Summary!L43="","",Summary!L43)</f>
        <v/>
      </c>
      <c r="C378" s="905" t="str">
        <f>IF(B378="","",VLOOKUP(B378,Summary!$L$6:$M$106,2,FALSE))</f>
        <v/>
      </c>
      <c r="D378" s="369"/>
      <c r="E378" s="249"/>
      <c r="F378" s="250"/>
      <c r="G378" s="908"/>
      <c r="H378" s="252"/>
      <c r="I378" s="252"/>
      <c r="J378" s="252"/>
      <c r="K378" s="252"/>
      <c r="L378" s="252"/>
      <c r="M378" s="252"/>
      <c r="N378" s="908"/>
      <c r="O378" s="249"/>
      <c r="P378" s="908"/>
      <c r="Q378" s="253"/>
      <c r="R378" s="253"/>
      <c r="S378" s="253"/>
      <c r="T378" s="253"/>
      <c r="U378" s="973"/>
      <c r="V378" s="976"/>
      <c r="W378" s="954"/>
      <c r="X378" s="250"/>
      <c r="Y378" s="250"/>
      <c r="Z378" s="908"/>
      <c r="AA378" s="908"/>
      <c r="AB378" s="908"/>
      <c r="AC378" s="908"/>
      <c r="AD378" s="970"/>
      <c r="AE378" s="252"/>
      <c r="AF378" s="250"/>
      <c r="AG378" s="250"/>
      <c r="AH378" s="250"/>
      <c r="AI378" s="250"/>
      <c r="AJ378" s="250"/>
      <c r="AK378" s="908"/>
      <c r="AL378" s="970"/>
      <c r="AM378" s="954"/>
      <c r="AN378" s="250"/>
      <c r="AO378" s="250"/>
      <c r="AP378" s="908"/>
      <c r="AQ378" s="957"/>
      <c r="AR378" s="937"/>
      <c r="AS378" s="250"/>
      <c r="AT378" s="250"/>
      <c r="AU378" s="250"/>
      <c r="AV378" s="250"/>
      <c r="AW378" s="250"/>
      <c r="AX378" s="908"/>
      <c r="AY378" s="376"/>
      <c r="AZ378" s="951">
        <f>IF(B378="",0,SUMIF(Labor!$F$13:$F$351, Activity_Location_Listing!C378, Labor!$BX$13:$BX$351))</f>
        <v>0</v>
      </c>
      <c r="BA378" s="934">
        <f>IF(B378="",0,SUMIF(Equipment!$G$11:$G$150, Activity_Location_Listing!C378, Equipment!$BK$11:$BK$150))</f>
        <v>0</v>
      </c>
      <c r="BB378" s="934">
        <f>IF(B378="",0,SUMIF(Material!$J$10:$J$59, Activity_Location_Listing!C378, Material!$P$10:$P$59))</f>
        <v>0</v>
      </c>
      <c r="BC378" s="934">
        <f>IF(B378="",0,SUMIF(Contract!$N$10:$N$85, Activity_Location_Listing!C378, Contract!$O$10:$O$85))</f>
        <v>0</v>
      </c>
      <c r="BD378" s="934">
        <f>IF(B378="",0,SUMIF(Rented_Equipment!$N$10:$N$45, Activity_Location_Listing!C378, Rented_Equipment!$Q$10:$Q$45))</f>
        <v>0</v>
      </c>
      <c r="BE378" s="979">
        <f>IF(B378="",0,SUMIF(Purchased_Equipment!$Q$11:$Q$46,Activity_Location_Listing!C378,Purchased_Equipment!$R$11:$R$46))</f>
        <v>0</v>
      </c>
      <c r="BF378" s="934">
        <f>IF(B378="",0,SUMIF(Soft_Costs!$P$11:$P$46,Activity_Location_Listing!C378,Soft_Costs!$Q$11:$Q$46))</f>
        <v>0</v>
      </c>
      <c r="BG378" s="934">
        <f>IF(B378="",0,SUMIF(Mutual_Aid!$F$10:$F$19, Activity_Location_Listing!C378, Mutual_Aid!$J$10:$J$19)+SUMIF(Mutual_Aid!$F$23:$F$32, Activity_Location_Listing!C378, Mutual_Aid!$J$23:$J$32)+SUMIF(Mutual_Aid!$F$36:$F$55, Activity_Location_Listing!C378, Mutual_Aid!$J$36:$J$55))</f>
        <v>0</v>
      </c>
      <c r="BH378" s="934">
        <f>IF(B378="",0,SUMIF(Insurance_Reductions!$P$10:$P$45,Activity_Location_Listing!C378,Insurance_Reductions!$Q$10:$Q$45))</f>
        <v>0</v>
      </c>
      <c r="BI378" s="967">
        <f>IF(B378="",0,AQ378)</f>
        <v>0</v>
      </c>
      <c r="BJ378" s="928">
        <f t="shared" ref="BJ378" si="36">SUM(AZ378:BG387)-BH378-BI378</f>
        <v>0</v>
      </c>
      <c r="BK378" s="929"/>
    </row>
    <row r="379" spans="2:63" x14ac:dyDescent="0.25">
      <c r="B379" s="903"/>
      <c r="C379" s="906"/>
      <c r="D379" s="370"/>
      <c r="E379" s="236"/>
      <c r="F379" s="236"/>
      <c r="G379" s="909"/>
      <c r="H379" s="238"/>
      <c r="I379" s="238"/>
      <c r="J379" s="238"/>
      <c r="K379" s="238"/>
      <c r="L379" s="238"/>
      <c r="M379" s="238"/>
      <c r="N379" s="909"/>
      <c r="O379" s="235"/>
      <c r="P379" s="909"/>
      <c r="Q379" s="237"/>
      <c r="R379" s="237"/>
      <c r="S379" s="237"/>
      <c r="T379" s="237"/>
      <c r="U379" s="974"/>
      <c r="V379" s="977"/>
      <c r="W379" s="955"/>
      <c r="X379" s="236"/>
      <c r="Y379" s="236"/>
      <c r="Z379" s="909"/>
      <c r="AA379" s="909"/>
      <c r="AB379" s="909"/>
      <c r="AC379" s="909"/>
      <c r="AD379" s="971"/>
      <c r="AE379" s="238"/>
      <c r="AF379" s="236"/>
      <c r="AG379" s="236"/>
      <c r="AH379" s="236"/>
      <c r="AI379" s="236"/>
      <c r="AJ379" s="236"/>
      <c r="AK379" s="909"/>
      <c r="AL379" s="971"/>
      <c r="AM379" s="955"/>
      <c r="AN379" s="236"/>
      <c r="AO379" s="236"/>
      <c r="AP379" s="909"/>
      <c r="AQ379" s="958"/>
      <c r="AR379" s="938"/>
      <c r="AS379" s="236"/>
      <c r="AT379" s="236"/>
      <c r="AU379" s="236"/>
      <c r="AV379" s="236"/>
      <c r="AW379" s="236"/>
      <c r="AX379" s="909"/>
      <c r="AY379" s="377"/>
      <c r="AZ379" s="952"/>
      <c r="BA379" s="935"/>
      <c r="BB379" s="935"/>
      <c r="BC379" s="935"/>
      <c r="BD379" s="935"/>
      <c r="BE379" s="980"/>
      <c r="BF379" s="935"/>
      <c r="BG379" s="935"/>
      <c r="BH379" s="935"/>
      <c r="BI379" s="968"/>
      <c r="BJ379" s="930"/>
      <c r="BK379" s="931"/>
    </row>
    <row r="380" spans="2:63" x14ac:dyDescent="0.25">
      <c r="B380" s="903"/>
      <c r="C380" s="906"/>
      <c r="D380" s="370"/>
      <c r="E380" s="236"/>
      <c r="F380" s="236"/>
      <c r="G380" s="909"/>
      <c r="H380" s="238"/>
      <c r="I380" s="238"/>
      <c r="J380" s="238"/>
      <c r="K380" s="238"/>
      <c r="L380" s="238"/>
      <c r="M380" s="238"/>
      <c r="N380" s="909"/>
      <c r="O380" s="235"/>
      <c r="P380" s="909"/>
      <c r="Q380" s="237"/>
      <c r="R380" s="237"/>
      <c r="S380" s="237"/>
      <c r="T380" s="237"/>
      <c r="U380" s="974"/>
      <c r="V380" s="977"/>
      <c r="W380" s="955"/>
      <c r="X380" s="236"/>
      <c r="Y380" s="236"/>
      <c r="Z380" s="909"/>
      <c r="AA380" s="909"/>
      <c r="AB380" s="909"/>
      <c r="AC380" s="909"/>
      <c r="AD380" s="971"/>
      <c r="AE380" s="238"/>
      <c r="AF380" s="236"/>
      <c r="AG380" s="236"/>
      <c r="AH380" s="236"/>
      <c r="AI380" s="236"/>
      <c r="AJ380" s="236"/>
      <c r="AK380" s="909"/>
      <c r="AL380" s="971"/>
      <c r="AM380" s="955"/>
      <c r="AN380" s="236"/>
      <c r="AO380" s="236"/>
      <c r="AP380" s="909"/>
      <c r="AQ380" s="958"/>
      <c r="AR380" s="938"/>
      <c r="AS380" s="236"/>
      <c r="AT380" s="236"/>
      <c r="AU380" s="236"/>
      <c r="AV380" s="236"/>
      <c r="AW380" s="236"/>
      <c r="AX380" s="909"/>
      <c r="AY380" s="377"/>
      <c r="AZ380" s="952"/>
      <c r="BA380" s="935"/>
      <c r="BB380" s="935"/>
      <c r="BC380" s="935"/>
      <c r="BD380" s="935"/>
      <c r="BE380" s="980"/>
      <c r="BF380" s="935"/>
      <c r="BG380" s="935"/>
      <c r="BH380" s="935"/>
      <c r="BI380" s="968"/>
      <c r="BJ380" s="930"/>
      <c r="BK380" s="931"/>
    </row>
    <row r="381" spans="2:63" x14ac:dyDescent="0.25">
      <c r="B381" s="903"/>
      <c r="C381" s="906"/>
      <c r="D381" s="370"/>
      <c r="E381" s="236"/>
      <c r="F381" s="236"/>
      <c r="G381" s="909"/>
      <c r="H381" s="238"/>
      <c r="I381" s="238"/>
      <c r="J381" s="238"/>
      <c r="K381" s="238"/>
      <c r="L381" s="238"/>
      <c r="M381" s="238"/>
      <c r="N381" s="909"/>
      <c r="O381" s="235"/>
      <c r="P381" s="909"/>
      <c r="Q381" s="237"/>
      <c r="R381" s="237"/>
      <c r="S381" s="237"/>
      <c r="T381" s="237"/>
      <c r="U381" s="974"/>
      <c r="V381" s="977"/>
      <c r="W381" s="955"/>
      <c r="X381" s="236"/>
      <c r="Y381" s="236"/>
      <c r="Z381" s="909"/>
      <c r="AA381" s="909"/>
      <c r="AB381" s="909"/>
      <c r="AC381" s="909"/>
      <c r="AD381" s="971"/>
      <c r="AE381" s="238"/>
      <c r="AF381" s="236"/>
      <c r="AG381" s="236"/>
      <c r="AH381" s="236"/>
      <c r="AI381" s="236"/>
      <c r="AJ381" s="236"/>
      <c r="AK381" s="909"/>
      <c r="AL381" s="971"/>
      <c r="AM381" s="955"/>
      <c r="AN381" s="236"/>
      <c r="AO381" s="236"/>
      <c r="AP381" s="909"/>
      <c r="AQ381" s="958"/>
      <c r="AR381" s="938"/>
      <c r="AS381" s="236"/>
      <c r="AT381" s="236"/>
      <c r="AU381" s="236"/>
      <c r="AV381" s="236"/>
      <c r="AW381" s="236"/>
      <c r="AX381" s="909"/>
      <c r="AY381" s="377"/>
      <c r="AZ381" s="952"/>
      <c r="BA381" s="935"/>
      <c r="BB381" s="935"/>
      <c r="BC381" s="935"/>
      <c r="BD381" s="935"/>
      <c r="BE381" s="980"/>
      <c r="BF381" s="935"/>
      <c r="BG381" s="935"/>
      <c r="BH381" s="935"/>
      <c r="BI381" s="968"/>
      <c r="BJ381" s="930"/>
      <c r="BK381" s="931"/>
    </row>
    <row r="382" spans="2:63" x14ac:dyDescent="0.25">
      <c r="B382" s="903"/>
      <c r="C382" s="906"/>
      <c r="D382" s="370"/>
      <c r="E382" s="236"/>
      <c r="F382" s="236"/>
      <c r="G382" s="909"/>
      <c r="H382" s="238"/>
      <c r="I382" s="238"/>
      <c r="J382" s="238"/>
      <c r="K382" s="238"/>
      <c r="L382" s="238"/>
      <c r="M382" s="238"/>
      <c r="N382" s="909"/>
      <c r="O382" s="235"/>
      <c r="P382" s="909"/>
      <c r="Q382" s="237"/>
      <c r="R382" s="237"/>
      <c r="S382" s="237"/>
      <c r="T382" s="237"/>
      <c r="U382" s="974"/>
      <c r="V382" s="977"/>
      <c r="W382" s="955"/>
      <c r="X382" s="236"/>
      <c r="Y382" s="236"/>
      <c r="Z382" s="909"/>
      <c r="AA382" s="909"/>
      <c r="AB382" s="909"/>
      <c r="AC382" s="909"/>
      <c r="AD382" s="971"/>
      <c r="AE382" s="238"/>
      <c r="AF382" s="236"/>
      <c r="AG382" s="236"/>
      <c r="AH382" s="236"/>
      <c r="AI382" s="236"/>
      <c r="AJ382" s="236"/>
      <c r="AK382" s="909"/>
      <c r="AL382" s="971"/>
      <c r="AM382" s="955"/>
      <c r="AN382" s="236"/>
      <c r="AO382" s="236"/>
      <c r="AP382" s="909"/>
      <c r="AQ382" s="958"/>
      <c r="AR382" s="938"/>
      <c r="AS382" s="236"/>
      <c r="AT382" s="236"/>
      <c r="AU382" s="236"/>
      <c r="AV382" s="236"/>
      <c r="AW382" s="236"/>
      <c r="AX382" s="909"/>
      <c r="AY382" s="377"/>
      <c r="AZ382" s="952"/>
      <c r="BA382" s="935"/>
      <c r="BB382" s="935"/>
      <c r="BC382" s="935"/>
      <c r="BD382" s="935"/>
      <c r="BE382" s="980"/>
      <c r="BF382" s="935"/>
      <c r="BG382" s="935"/>
      <c r="BH382" s="935"/>
      <c r="BI382" s="968"/>
      <c r="BJ382" s="930"/>
      <c r="BK382" s="931"/>
    </row>
    <row r="383" spans="2:63" x14ac:dyDescent="0.25">
      <c r="B383" s="903"/>
      <c r="C383" s="906"/>
      <c r="D383" s="370"/>
      <c r="E383" s="236"/>
      <c r="F383" s="236"/>
      <c r="G383" s="909"/>
      <c r="H383" s="238"/>
      <c r="I383" s="238"/>
      <c r="J383" s="238"/>
      <c r="K383" s="238"/>
      <c r="L383" s="238"/>
      <c r="M383" s="238"/>
      <c r="N383" s="909"/>
      <c r="O383" s="235"/>
      <c r="P383" s="909"/>
      <c r="Q383" s="237"/>
      <c r="R383" s="237"/>
      <c r="S383" s="237"/>
      <c r="T383" s="237"/>
      <c r="U383" s="974"/>
      <c r="V383" s="977"/>
      <c r="W383" s="955"/>
      <c r="X383" s="236"/>
      <c r="Y383" s="236"/>
      <c r="Z383" s="909"/>
      <c r="AA383" s="909"/>
      <c r="AB383" s="909"/>
      <c r="AC383" s="909"/>
      <c r="AD383" s="971"/>
      <c r="AE383" s="238"/>
      <c r="AF383" s="236"/>
      <c r="AG383" s="236"/>
      <c r="AH383" s="236"/>
      <c r="AI383" s="236"/>
      <c r="AJ383" s="236"/>
      <c r="AK383" s="909"/>
      <c r="AL383" s="971"/>
      <c r="AM383" s="955"/>
      <c r="AN383" s="236"/>
      <c r="AO383" s="236"/>
      <c r="AP383" s="909"/>
      <c r="AQ383" s="958"/>
      <c r="AR383" s="938"/>
      <c r="AS383" s="236"/>
      <c r="AT383" s="236"/>
      <c r="AU383" s="236"/>
      <c r="AV383" s="236"/>
      <c r="AW383" s="236"/>
      <c r="AX383" s="909"/>
      <c r="AY383" s="377"/>
      <c r="AZ383" s="952"/>
      <c r="BA383" s="935"/>
      <c r="BB383" s="935"/>
      <c r="BC383" s="935"/>
      <c r="BD383" s="935"/>
      <c r="BE383" s="980"/>
      <c r="BF383" s="935"/>
      <c r="BG383" s="935"/>
      <c r="BH383" s="935"/>
      <c r="BI383" s="968"/>
      <c r="BJ383" s="930"/>
      <c r="BK383" s="931"/>
    </row>
    <row r="384" spans="2:63" x14ac:dyDescent="0.25">
      <c r="B384" s="903"/>
      <c r="C384" s="906"/>
      <c r="D384" s="370"/>
      <c r="E384" s="236"/>
      <c r="F384" s="236"/>
      <c r="G384" s="909"/>
      <c r="H384" s="238"/>
      <c r="I384" s="238"/>
      <c r="J384" s="238"/>
      <c r="K384" s="238"/>
      <c r="L384" s="238"/>
      <c r="M384" s="238"/>
      <c r="N384" s="909"/>
      <c r="O384" s="235"/>
      <c r="P384" s="909"/>
      <c r="Q384" s="237"/>
      <c r="R384" s="237"/>
      <c r="S384" s="237"/>
      <c r="T384" s="237"/>
      <c r="U384" s="974"/>
      <c r="V384" s="977"/>
      <c r="W384" s="955"/>
      <c r="X384" s="236"/>
      <c r="Y384" s="236"/>
      <c r="Z384" s="909"/>
      <c r="AA384" s="909"/>
      <c r="AB384" s="909"/>
      <c r="AC384" s="909"/>
      <c r="AD384" s="971"/>
      <c r="AE384" s="238"/>
      <c r="AF384" s="236"/>
      <c r="AG384" s="236"/>
      <c r="AH384" s="236"/>
      <c r="AI384" s="236"/>
      <c r="AJ384" s="236"/>
      <c r="AK384" s="909"/>
      <c r="AL384" s="971"/>
      <c r="AM384" s="955"/>
      <c r="AN384" s="236"/>
      <c r="AO384" s="236"/>
      <c r="AP384" s="909"/>
      <c r="AQ384" s="958"/>
      <c r="AR384" s="938"/>
      <c r="AS384" s="236"/>
      <c r="AT384" s="236"/>
      <c r="AU384" s="236"/>
      <c r="AV384" s="236"/>
      <c r="AW384" s="236"/>
      <c r="AX384" s="909"/>
      <c r="AY384" s="377"/>
      <c r="AZ384" s="952"/>
      <c r="BA384" s="935"/>
      <c r="BB384" s="935"/>
      <c r="BC384" s="935"/>
      <c r="BD384" s="935"/>
      <c r="BE384" s="980"/>
      <c r="BF384" s="935"/>
      <c r="BG384" s="935"/>
      <c r="BH384" s="935"/>
      <c r="BI384" s="968"/>
      <c r="BJ384" s="930"/>
      <c r="BK384" s="931"/>
    </row>
    <row r="385" spans="2:63" x14ac:dyDescent="0.25">
      <c r="B385" s="903"/>
      <c r="C385" s="906"/>
      <c r="D385" s="370"/>
      <c r="E385" s="236"/>
      <c r="F385" s="236"/>
      <c r="G385" s="909"/>
      <c r="H385" s="238"/>
      <c r="I385" s="238"/>
      <c r="J385" s="238"/>
      <c r="K385" s="238"/>
      <c r="L385" s="238"/>
      <c r="M385" s="238"/>
      <c r="N385" s="909"/>
      <c r="O385" s="235"/>
      <c r="P385" s="909"/>
      <c r="Q385" s="237"/>
      <c r="R385" s="237"/>
      <c r="S385" s="237"/>
      <c r="T385" s="237"/>
      <c r="U385" s="974"/>
      <c r="V385" s="977"/>
      <c r="W385" s="955"/>
      <c r="X385" s="236"/>
      <c r="Y385" s="236"/>
      <c r="Z385" s="909"/>
      <c r="AA385" s="909"/>
      <c r="AB385" s="909"/>
      <c r="AC385" s="909"/>
      <c r="AD385" s="971"/>
      <c r="AE385" s="238"/>
      <c r="AF385" s="236"/>
      <c r="AG385" s="236"/>
      <c r="AH385" s="236"/>
      <c r="AI385" s="236"/>
      <c r="AJ385" s="236"/>
      <c r="AK385" s="909"/>
      <c r="AL385" s="971"/>
      <c r="AM385" s="955"/>
      <c r="AN385" s="236"/>
      <c r="AO385" s="236"/>
      <c r="AP385" s="909"/>
      <c r="AQ385" s="958"/>
      <c r="AR385" s="938"/>
      <c r="AS385" s="236"/>
      <c r="AT385" s="236"/>
      <c r="AU385" s="236"/>
      <c r="AV385" s="236"/>
      <c r="AW385" s="236"/>
      <c r="AX385" s="909"/>
      <c r="AY385" s="377"/>
      <c r="AZ385" s="952"/>
      <c r="BA385" s="935"/>
      <c r="BB385" s="935"/>
      <c r="BC385" s="935"/>
      <c r="BD385" s="935"/>
      <c r="BE385" s="980"/>
      <c r="BF385" s="935"/>
      <c r="BG385" s="935"/>
      <c r="BH385" s="935"/>
      <c r="BI385" s="968"/>
      <c r="BJ385" s="930"/>
      <c r="BK385" s="931"/>
    </row>
    <row r="386" spans="2:63" x14ac:dyDescent="0.25">
      <c r="B386" s="903"/>
      <c r="C386" s="906"/>
      <c r="D386" s="370"/>
      <c r="E386" s="236"/>
      <c r="F386" s="236"/>
      <c r="G386" s="909"/>
      <c r="H386" s="238"/>
      <c r="I386" s="238"/>
      <c r="J386" s="238"/>
      <c r="K386" s="238"/>
      <c r="L386" s="238"/>
      <c r="M386" s="238"/>
      <c r="N386" s="909"/>
      <c r="O386" s="235"/>
      <c r="P386" s="909"/>
      <c r="Q386" s="237"/>
      <c r="R386" s="237"/>
      <c r="S386" s="237"/>
      <c r="T386" s="237"/>
      <c r="U386" s="974"/>
      <c r="V386" s="977"/>
      <c r="W386" s="955"/>
      <c r="X386" s="236"/>
      <c r="Y386" s="236"/>
      <c r="Z386" s="909"/>
      <c r="AA386" s="909"/>
      <c r="AB386" s="909"/>
      <c r="AC386" s="909"/>
      <c r="AD386" s="971"/>
      <c r="AE386" s="238"/>
      <c r="AF386" s="236"/>
      <c r="AG386" s="236"/>
      <c r="AH386" s="236"/>
      <c r="AI386" s="236"/>
      <c r="AJ386" s="236"/>
      <c r="AK386" s="909"/>
      <c r="AL386" s="971"/>
      <c r="AM386" s="955"/>
      <c r="AN386" s="236"/>
      <c r="AO386" s="236"/>
      <c r="AP386" s="909"/>
      <c r="AQ386" s="958"/>
      <c r="AR386" s="938"/>
      <c r="AS386" s="236"/>
      <c r="AT386" s="236"/>
      <c r="AU386" s="236"/>
      <c r="AV386" s="236"/>
      <c r="AW386" s="236"/>
      <c r="AX386" s="909"/>
      <c r="AY386" s="377"/>
      <c r="AZ386" s="952"/>
      <c r="BA386" s="935"/>
      <c r="BB386" s="935"/>
      <c r="BC386" s="935"/>
      <c r="BD386" s="935"/>
      <c r="BE386" s="980"/>
      <c r="BF386" s="935"/>
      <c r="BG386" s="935"/>
      <c r="BH386" s="935"/>
      <c r="BI386" s="968"/>
      <c r="BJ386" s="930"/>
      <c r="BK386" s="931"/>
    </row>
    <row r="387" spans="2:63" ht="13.8" thickBot="1" x14ac:dyDescent="0.3">
      <c r="B387" s="904"/>
      <c r="C387" s="907"/>
      <c r="D387" s="371"/>
      <c r="E387" s="372"/>
      <c r="F387" s="372"/>
      <c r="G387" s="910"/>
      <c r="H387" s="373"/>
      <c r="I387" s="373"/>
      <c r="J387" s="373"/>
      <c r="K387" s="373"/>
      <c r="L387" s="373"/>
      <c r="M387" s="373"/>
      <c r="N387" s="910"/>
      <c r="O387" s="374"/>
      <c r="P387" s="910"/>
      <c r="Q387" s="375"/>
      <c r="R387" s="375"/>
      <c r="S387" s="375"/>
      <c r="T387" s="375"/>
      <c r="U387" s="975"/>
      <c r="V387" s="978"/>
      <c r="W387" s="956"/>
      <c r="X387" s="372"/>
      <c r="Y387" s="372"/>
      <c r="Z387" s="910"/>
      <c r="AA387" s="910"/>
      <c r="AB387" s="910"/>
      <c r="AC387" s="910"/>
      <c r="AD387" s="972"/>
      <c r="AE387" s="373"/>
      <c r="AF387" s="372"/>
      <c r="AG387" s="372"/>
      <c r="AH387" s="372"/>
      <c r="AI387" s="372"/>
      <c r="AJ387" s="372"/>
      <c r="AK387" s="910"/>
      <c r="AL387" s="972"/>
      <c r="AM387" s="956"/>
      <c r="AN387" s="372"/>
      <c r="AO387" s="372"/>
      <c r="AP387" s="910"/>
      <c r="AQ387" s="959"/>
      <c r="AR387" s="939"/>
      <c r="AS387" s="372"/>
      <c r="AT387" s="372"/>
      <c r="AU387" s="372"/>
      <c r="AV387" s="372"/>
      <c r="AW387" s="372"/>
      <c r="AX387" s="910"/>
      <c r="AY387" s="378"/>
      <c r="AZ387" s="953"/>
      <c r="BA387" s="936"/>
      <c r="BB387" s="936"/>
      <c r="BC387" s="936"/>
      <c r="BD387" s="936"/>
      <c r="BE387" s="981"/>
      <c r="BF387" s="936"/>
      <c r="BG387" s="936"/>
      <c r="BH387" s="936"/>
      <c r="BI387" s="969"/>
      <c r="BJ387" s="932"/>
      <c r="BK387" s="933"/>
    </row>
    <row r="388" spans="2:63" ht="13.8" thickTop="1" x14ac:dyDescent="0.25">
      <c r="B388" s="902" t="str">
        <f>IF(Summary!L44="","",Summary!L44)</f>
        <v/>
      </c>
      <c r="C388" s="905" t="str">
        <f>IF(B388="","",VLOOKUP(B388,Summary!$L$6:$M$106,2,FALSE))</f>
        <v/>
      </c>
      <c r="D388" s="369"/>
      <c r="E388" s="249"/>
      <c r="F388" s="250"/>
      <c r="G388" s="908"/>
      <c r="H388" s="252"/>
      <c r="I388" s="252"/>
      <c r="J388" s="252"/>
      <c r="K388" s="252"/>
      <c r="L388" s="252"/>
      <c r="M388" s="252"/>
      <c r="N388" s="908"/>
      <c r="O388" s="249"/>
      <c r="P388" s="908"/>
      <c r="Q388" s="253"/>
      <c r="R388" s="253"/>
      <c r="S388" s="253"/>
      <c r="T388" s="253"/>
      <c r="U388" s="973"/>
      <c r="V388" s="976"/>
      <c r="W388" s="954"/>
      <c r="X388" s="250"/>
      <c r="Y388" s="250"/>
      <c r="Z388" s="908"/>
      <c r="AA388" s="908"/>
      <c r="AB388" s="908"/>
      <c r="AC388" s="908"/>
      <c r="AD388" s="970"/>
      <c r="AE388" s="252"/>
      <c r="AF388" s="250"/>
      <c r="AG388" s="250"/>
      <c r="AH388" s="250"/>
      <c r="AI388" s="250"/>
      <c r="AJ388" s="250"/>
      <c r="AK388" s="908"/>
      <c r="AL388" s="970"/>
      <c r="AM388" s="954"/>
      <c r="AN388" s="250"/>
      <c r="AO388" s="250"/>
      <c r="AP388" s="908"/>
      <c r="AQ388" s="957"/>
      <c r="AR388" s="937"/>
      <c r="AS388" s="250"/>
      <c r="AT388" s="250"/>
      <c r="AU388" s="250"/>
      <c r="AV388" s="250"/>
      <c r="AW388" s="250"/>
      <c r="AX388" s="908"/>
      <c r="AY388" s="376"/>
      <c r="AZ388" s="951">
        <f>IF(B388="",0,SUMIF(Labor!$F$13:$F$351, Activity_Location_Listing!C388, Labor!$BX$13:$BX$351))</f>
        <v>0</v>
      </c>
      <c r="BA388" s="934">
        <f>IF(B388="",0,SUMIF(Equipment!$G$11:$G$150, Activity_Location_Listing!C388, Equipment!$BK$11:$BK$150))</f>
        <v>0</v>
      </c>
      <c r="BB388" s="934">
        <f>IF(B388="",0,SUMIF(Material!$J$10:$J$59, Activity_Location_Listing!C388, Material!$P$10:$P$59))</f>
        <v>0</v>
      </c>
      <c r="BC388" s="934">
        <f>IF(B388="",0,SUMIF(Contract!$N$10:$N$85, Activity_Location_Listing!C388, Contract!$O$10:$O$85))</f>
        <v>0</v>
      </c>
      <c r="BD388" s="934">
        <f>IF(B388="",0,SUMIF(Rented_Equipment!$N$10:$N$45, Activity_Location_Listing!C388, Rented_Equipment!$Q$10:$Q$45))</f>
        <v>0</v>
      </c>
      <c r="BE388" s="979">
        <f>IF(B388="",0,SUMIF(Purchased_Equipment!$Q$11:$Q$46,Activity_Location_Listing!C388,Purchased_Equipment!$R$11:$R$46))</f>
        <v>0</v>
      </c>
      <c r="BF388" s="934">
        <f>IF(B388="",0,SUMIF(Soft_Costs!$P$11:$P$46,Activity_Location_Listing!C388,Soft_Costs!$Q$11:$Q$46))</f>
        <v>0</v>
      </c>
      <c r="BG388" s="934">
        <f>IF(B388="",0,SUMIF(Mutual_Aid!$F$10:$F$19, Activity_Location_Listing!C388, Mutual_Aid!$J$10:$J$19)+SUMIF(Mutual_Aid!$F$23:$F$32, Activity_Location_Listing!C388, Mutual_Aid!$J$23:$J$32)+SUMIF(Mutual_Aid!$F$36:$F$55, Activity_Location_Listing!C388, Mutual_Aid!$J$36:$J$55))</f>
        <v>0</v>
      </c>
      <c r="BH388" s="934">
        <f>IF(B388="",0,SUMIF(Insurance_Reductions!$P$10:$P$45,Activity_Location_Listing!C388,Insurance_Reductions!$Q$10:$Q$45))</f>
        <v>0</v>
      </c>
      <c r="BI388" s="967">
        <f>IF(B388="",0,AQ388)</f>
        <v>0</v>
      </c>
      <c r="BJ388" s="928">
        <f t="shared" ref="BJ388" si="37">SUM(AZ388:BG397)-BH388-BI388</f>
        <v>0</v>
      </c>
      <c r="BK388" s="929"/>
    </row>
    <row r="389" spans="2:63" x14ac:dyDescent="0.25">
      <c r="B389" s="903"/>
      <c r="C389" s="906"/>
      <c r="D389" s="370"/>
      <c r="E389" s="236"/>
      <c r="F389" s="236"/>
      <c r="G389" s="909"/>
      <c r="H389" s="238"/>
      <c r="I389" s="238"/>
      <c r="J389" s="238"/>
      <c r="K389" s="238"/>
      <c r="L389" s="238"/>
      <c r="M389" s="238"/>
      <c r="N389" s="909"/>
      <c r="O389" s="235"/>
      <c r="P389" s="909"/>
      <c r="Q389" s="237"/>
      <c r="R389" s="237"/>
      <c r="S389" s="237"/>
      <c r="T389" s="237"/>
      <c r="U389" s="974"/>
      <c r="V389" s="977"/>
      <c r="W389" s="955"/>
      <c r="X389" s="236"/>
      <c r="Y389" s="236"/>
      <c r="Z389" s="909"/>
      <c r="AA389" s="909"/>
      <c r="AB389" s="909"/>
      <c r="AC389" s="909"/>
      <c r="AD389" s="971"/>
      <c r="AE389" s="238"/>
      <c r="AF389" s="236"/>
      <c r="AG389" s="236"/>
      <c r="AH389" s="236"/>
      <c r="AI389" s="236"/>
      <c r="AJ389" s="236"/>
      <c r="AK389" s="909"/>
      <c r="AL389" s="971"/>
      <c r="AM389" s="955"/>
      <c r="AN389" s="236"/>
      <c r="AO389" s="236"/>
      <c r="AP389" s="909"/>
      <c r="AQ389" s="958"/>
      <c r="AR389" s="938"/>
      <c r="AS389" s="236"/>
      <c r="AT389" s="236"/>
      <c r="AU389" s="236"/>
      <c r="AV389" s="236"/>
      <c r="AW389" s="236"/>
      <c r="AX389" s="909"/>
      <c r="AY389" s="377"/>
      <c r="AZ389" s="952"/>
      <c r="BA389" s="935"/>
      <c r="BB389" s="935"/>
      <c r="BC389" s="935"/>
      <c r="BD389" s="935"/>
      <c r="BE389" s="980"/>
      <c r="BF389" s="935"/>
      <c r="BG389" s="935"/>
      <c r="BH389" s="935"/>
      <c r="BI389" s="968"/>
      <c r="BJ389" s="930"/>
      <c r="BK389" s="931"/>
    </row>
    <row r="390" spans="2:63" x14ac:dyDescent="0.25">
      <c r="B390" s="903"/>
      <c r="C390" s="906"/>
      <c r="D390" s="370"/>
      <c r="E390" s="236"/>
      <c r="F390" s="236"/>
      <c r="G390" s="909"/>
      <c r="H390" s="238"/>
      <c r="I390" s="238"/>
      <c r="J390" s="238"/>
      <c r="K390" s="238"/>
      <c r="L390" s="238"/>
      <c r="M390" s="238"/>
      <c r="N390" s="909"/>
      <c r="O390" s="235"/>
      <c r="P390" s="909"/>
      <c r="Q390" s="237"/>
      <c r="R390" s="237"/>
      <c r="S390" s="237"/>
      <c r="T390" s="237"/>
      <c r="U390" s="974"/>
      <c r="V390" s="977"/>
      <c r="W390" s="955"/>
      <c r="X390" s="236"/>
      <c r="Y390" s="236"/>
      <c r="Z390" s="909"/>
      <c r="AA390" s="909"/>
      <c r="AB390" s="909"/>
      <c r="AC390" s="909"/>
      <c r="AD390" s="971"/>
      <c r="AE390" s="238"/>
      <c r="AF390" s="236"/>
      <c r="AG390" s="236"/>
      <c r="AH390" s="236"/>
      <c r="AI390" s="236"/>
      <c r="AJ390" s="236"/>
      <c r="AK390" s="909"/>
      <c r="AL390" s="971"/>
      <c r="AM390" s="955"/>
      <c r="AN390" s="236"/>
      <c r="AO390" s="236"/>
      <c r="AP390" s="909"/>
      <c r="AQ390" s="958"/>
      <c r="AR390" s="938"/>
      <c r="AS390" s="236"/>
      <c r="AT390" s="236"/>
      <c r="AU390" s="236"/>
      <c r="AV390" s="236"/>
      <c r="AW390" s="236"/>
      <c r="AX390" s="909"/>
      <c r="AY390" s="377"/>
      <c r="AZ390" s="952"/>
      <c r="BA390" s="935"/>
      <c r="BB390" s="935"/>
      <c r="BC390" s="935"/>
      <c r="BD390" s="935"/>
      <c r="BE390" s="980"/>
      <c r="BF390" s="935"/>
      <c r="BG390" s="935"/>
      <c r="BH390" s="935"/>
      <c r="BI390" s="968"/>
      <c r="BJ390" s="930"/>
      <c r="BK390" s="931"/>
    </row>
    <row r="391" spans="2:63" x14ac:dyDescent="0.25">
      <c r="B391" s="903"/>
      <c r="C391" s="906"/>
      <c r="D391" s="370"/>
      <c r="E391" s="236"/>
      <c r="F391" s="236"/>
      <c r="G391" s="909"/>
      <c r="H391" s="238"/>
      <c r="I391" s="238"/>
      <c r="J391" s="238"/>
      <c r="K391" s="238"/>
      <c r="L391" s="238"/>
      <c r="M391" s="238"/>
      <c r="N391" s="909"/>
      <c r="O391" s="235"/>
      <c r="P391" s="909"/>
      <c r="Q391" s="237"/>
      <c r="R391" s="237"/>
      <c r="S391" s="237"/>
      <c r="T391" s="237"/>
      <c r="U391" s="974"/>
      <c r="V391" s="977"/>
      <c r="W391" s="955"/>
      <c r="X391" s="236"/>
      <c r="Y391" s="236"/>
      <c r="Z391" s="909"/>
      <c r="AA391" s="909"/>
      <c r="AB391" s="909"/>
      <c r="AC391" s="909"/>
      <c r="AD391" s="971"/>
      <c r="AE391" s="238"/>
      <c r="AF391" s="236"/>
      <c r="AG391" s="236"/>
      <c r="AH391" s="236"/>
      <c r="AI391" s="236"/>
      <c r="AJ391" s="236"/>
      <c r="AK391" s="909"/>
      <c r="AL391" s="971"/>
      <c r="AM391" s="955"/>
      <c r="AN391" s="236"/>
      <c r="AO391" s="236"/>
      <c r="AP391" s="909"/>
      <c r="AQ391" s="958"/>
      <c r="AR391" s="938"/>
      <c r="AS391" s="236"/>
      <c r="AT391" s="236"/>
      <c r="AU391" s="236"/>
      <c r="AV391" s="236"/>
      <c r="AW391" s="236"/>
      <c r="AX391" s="909"/>
      <c r="AY391" s="377"/>
      <c r="AZ391" s="952"/>
      <c r="BA391" s="935"/>
      <c r="BB391" s="935"/>
      <c r="BC391" s="935"/>
      <c r="BD391" s="935"/>
      <c r="BE391" s="980"/>
      <c r="BF391" s="935"/>
      <c r="BG391" s="935"/>
      <c r="BH391" s="935"/>
      <c r="BI391" s="968"/>
      <c r="BJ391" s="930"/>
      <c r="BK391" s="931"/>
    </row>
    <row r="392" spans="2:63" x14ac:dyDescent="0.25">
      <c r="B392" s="903"/>
      <c r="C392" s="906"/>
      <c r="D392" s="370"/>
      <c r="E392" s="236"/>
      <c r="F392" s="236"/>
      <c r="G392" s="909"/>
      <c r="H392" s="238"/>
      <c r="I392" s="238"/>
      <c r="J392" s="238"/>
      <c r="K392" s="238"/>
      <c r="L392" s="238"/>
      <c r="M392" s="238"/>
      <c r="N392" s="909"/>
      <c r="O392" s="235"/>
      <c r="P392" s="909"/>
      <c r="Q392" s="237"/>
      <c r="R392" s="237"/>
      <c r="S392" s="237"/>
      <c r="T392" s="237"/>
      <c r="U392" s="974"/>
      <c r="V392" s="977"/>
      <c r="W392" s="955"/>
      <c r="X392" s="236"/>
      <c r="Y392" s="236"/>
      <c r="Z392" s="909"/>
      <c r="AA392" s="909"/>
      <c r="AB392" s="909"/>
      <c r="AC392" s="909"/>
      <c r="AD392" s="971"/>
      <c r="AE392" s="238"/>
      <c r="AF392" s="236"/>
      <c r="AG392" s="236"/>
      <c r="AH392" s="236"/>
      <c r="AI392" s="236"/>
      <c r="AJ392" s="236"/>
      <c r="AK392" s="909"/>
      <c r="AL392" s="971"/>
      <c r="AM392" s="955"/>
      <c r="AN392" s="236"/>
      <c r="AO392" s="236"/>
      <c r="AP392" s="909"/>
      <c r="AQ392" s="958"/>
      <c r="AR392" s="938"/>
      <c r="AS392" s="236"/>
      <c r="AT392" s="236"/>
      <c r="AU392" s="236"/>
      <c r="AV392" s="236"/>
      <c r="AW392" s="236"/>
      <c r="AX392" s="909"/>
      <c r="AY392" s="377"/>
      <c r="AZ392" s="952"/>
      <c r="BA392" s="935"/>
      <c r="BB392" s="935"/>
      <c r="BC392" s="935"/>
      <c r="BD392" s="935"/>
      <c r="BE392" s="980"/>
      <c r="BF392" s="935"/>
      <c r="BG392" s="935"/>
      <c r="BH392" s="935"/>
      <c r="BI392" s="968"/>
      <c r="BJ392" s="930"/>
      <c r="BK392" s="931"/>
    </row>
    <row r="393" spans="2:63" x14ac:dyDescent="0.25">
      <c r="B393" s="903"/>
      <c r="C393" s="906"/>
      <c r="D393" s="370"/>
      <c r="E393" s="236"/>
      <c r="F393" s="236"/>
      <c r="G393" s="909"/>
      <c r="H393" s="238"/>
      <c r="I393" s="238"/>
      <c r="J393" s="238"/>
      <c r="K393" s="238"/>
      <c r="L393" s="238"/>
      <c r="M393" s="238"/>
      <c r="N393" s="909"/>
      <c r="O393" s="235"/>
      <c r="P393" s="909"/>
      <c r="Q393" s="237"/>
      <c r="R393" s="237"/>
      <c r="S393" s="237"/>
      <c r="T393" s="237"/>
      <c r="U393" s="974"/>
      <c r="V393" s="977"/>
      <c r="W393" s="955"/>
      <c r="X393" s="236"/>
      <c r="Y393" s="236"/>
      <c r="Z393" s="909"/>
      <c r="AA393" s="909"/>
      <c r="AB393" s="909"/>
      <c r="AC393" s="909"/>
      <c r="AD393" s="971"/>
      <c r="AE393" s="238"/>
      <c r="AF393" s="236"/>
      <c r="AG393" s="236"/>
      <c r="AH393" s="236"/>
      <c r="AI393" s="236"/>
      <c r="AJ393" s="236"/>
      <c r="AK393" s="909"/>
      <c r="AL393" s="971"/>
      <c r="AM393" s="955"/>
      <c r="AN393" s="236"/>
      <c r="AO393" s="236"/>
      <c r="AP393" s="909"/>
      <c r="AQ393" s="958"/>
      <c r="AR393" s="938"/>
      <c r="AS393" s="236"/>
      <c r="AT393" s="236"/>
      <c r="AU393" s="236"/>
      <c r="AV393" s="236"/>
      <c r="AW393" s="236"/>
      <c r="AX393" s="909"/>
      <c r="AY393" s="377"/>
      <c r="AZ393" s="952"/>
      <c r="BA393" s="935"/>
      <c r="BB393" s="935"/>
      <c r="BC393" s="935"/>
      <c r="BD393" s="935"/>
      <c r="BE393" s="980"/>
      <c r="BF393" s="935"/>
      <c r="BG393" s="935"/>
      <c r="BH393" s="935"/>
      <c r="BI393" s="968"/>
      <c r="BJ393" s="930"/>
      <c r="BK393" s="931"/>
    </row>
    <row r="394" spans="2:63" x14ac:dyDescent="0.25">
      <c r="B394" s="903"/>
      <c r="C394" s="906"/>
      <c r="D394" s="370"/>
      <c r="E394" s="236"/>
      <c r="F394" s="236"/>
      <c r="G394" s="909"/>
      <c r="H394" s="238"/>
      <c r="I394" s="238"/>
      <c r="J394" s="238"/>
      <c r="K394" s="238"/>
      <c r="L394" s="238"/>
      <c r="M394" s="238"/>
      <c r="N394" s="909"/>
      <c r="O394" s="235"/>
      <c r="P394" s="909"/>
      <c r="Q394" s="237"/>
      <c r="R394" s="237"/>
      <c r="S394" s="237"/>
      <c r="T394" s="237"/>
      <c r="U394" s="974"/>
      <c r="V394" s="977"/>
      <c r="W394" s="955"/>
      <c r="X394" s="236"/>
      <c r="Y394" s="236"/>
      <c r="Z394" s="909"/>
      <c r="AA394" s="909"/>
      <c r="AB394" s="909"/>
      <c r="AC394" s="909"/>
      <c r="AD394" s="971"/>
      <c r="AE394" s="238"/>
      <c r="AF394" s="236"/>
      <c r="AG394" s="236"/>
      <c r="AH394" s="236"/>
      <c r="AI394" s="236"/>
      <c r="AJ394" s="236"/>
      <c r="AK394" s="909"/>
      <c r="AL394" s="971"/>
      <c r="AM394" s="955"/>
      <c r="AN394" s="236"/>
      <c r="AO394" s="236"/>
      <c r="AP394" s="909"/>
      <c r="AQ394" s="958"/>
      <c r="AR394" s="938"/>
      <c r="AS394" s="236"/>
      <c r="AT394" s="236"/>
      <c r="AU394" s="236"/>
      <c r="AV394" s="236"/>
      <c r="AW394" s="236"/>
      <c r="AX394" s="909"/>
      <c r="AY394" s="377"/>
      <c r="AZ394" s="952"/>
      <c r="BA394" s="935"/>
      <c r="BB394" s="935"/>
      <c r="BC394" s="935"/>
      <c r="BD394" s="935"/>
      <c r="BE394" s="980"/>
      <c r="BF394" s="935"/>
      <c r="BG394" s="935"/>
      <c r="BH394" s="935"/>
      <c r="BI394" s="968"/>
      <c r="BJ394" s="930"/>
      <c r="BK394" s="931"/>
    </row>
    <row r="395" spans="2:63" x14ac:dyDescent="0.25">
      <c r="B395" s="903"/>
      <c r="C395" s="906"/>
      <c r="D395" s="370"/>
      <c r="E395" s="236"/>
      <c r="F395" s="236"/>
      <c r="G395" s="909"/>
      <c r="H395" s="238"/>
      <c r="I395" s="238"/>
      <c r="J395" s="238"/>
      <c r="K395" s="238"/>
      <c r="L395" s="238"/>
      <c r="M395" s="238"/>
      <c r="N395" s="909"/>
      <c r="O395" s="235"/>
      <c r="P395" s="909"/>
      <c r="Q395" s="237"/>
      <c r="R395" s="237"/>
      <c r="S395" s="237"/>
      <c r="T395" s="237"/>
      <c r="U395" s="974"/>
      <c r="V395" s="977"/>
      <c r="W395" s="955"/>
      <c r="X395" s="236"/>
      <c r="Y395" s="236"/>
      <c r="Z395" s="909"/>
      <c r="AA395" s="909"/>
      <c r="AB395" s="909"/>
      <c r="AC395" s="909"/>
      <c r="AD395" s="971"/>
      <c r="AE395" s="238"/>
      <c r="AF395" s="236"/>
      <c r="AG395" s="236"/>
      <c r="AH395" s="236"/>
      <c r="AI395" s="236"/>
      <c r="AJ395" s="236"/>
      <c r="AK395" s="909"/>
      <c r="AL395" s="971"/>
      <c r="AM395" s="955"/>
      <c r="AN395" s="236"/>
      <c r="AO395" s="236"/>
      <c r="AP395" s="909"/>
      <c r="AQ395" s="958"/>
      <c r="AR395" s="938"/>
      <c r="AS395" s="236"/>
      <c r="AT395" s="236"/>
      <c r="AU395" s="236"/>
      <c r="AV395" s="236"/>
      <c r="AW395" s="236"/>
      <c r="AX395" s="909"/>
      <c r="AY395" s="377"/>
      <c r="AZ395" s="952"/>
      <c r="BA395" s="935"/>
      <c r="BB395" s="935"/>
      <c r="BC395" s="935"/>
      <c r="BD395" s="935"/>
      <c r="BE395" s="980"/>
      <c r="BF395" s="935"/>
      <c r="BG395" s="935"/>
      <c r="BH395" s="935"/>
      <c r="BI395" s="968"/>
      <c r="BJ395" s="930"/>
      <c r="BK395" s="931"/>
    </row>
    <row r="396" spans="2:63" x14ac:dyDescent="0.25">
      <c r="B396" s="903"/>
      <c r="C396" s="906"/>
      <c r="D396" s="370"/>
      <c r="E396" s="236"/>
      <c r="F396" s="236"/>
      <c r="G396" s="909"/>
      <c r="H396" s="238"/>
      <c r="I396" s="238"/>
      <c r="J396" s="238"/>
      <c r="K396" s="238"/>
      <c r="L396" s="238"/>
      <c r="M396" s="238"/>
      <c r="N396" s="909"/>
      <c r="O396" s="235"/>
      <c r="P396" s="909"/>
      <c r="Q396" s="237"/>
      <c r="R396" s="237"/>
      <c r="S396" s="237"/>
      <c r="T396" s="237"/>
      <c r="U396" s="974"/>
      <c r="V396" s="977"/>
      <c r="W396" s="955"/>
      <c r="X396" s="236"/>
      <c r="Y396" s="236"/>
      <c r="Z396" s="909"/>
      <c r="AA396" s="909"/>
      <c r="AB396" s="909"/>
      <c r="AC396" s="909"/>
      <c r="AD396" s="971"/>
      <c r="AE396" s="238"/>
      <c r="AF396" s="236"/>
      <c r="AG396" s="236"/>
      <c r="AH396" s="236"/>
      <c r="AI396" s="236"/>
      <c r="AJ396" s="236"/>
      <c r="AK396" s="909"/>
      <c r="AL396" s="971"/>
      <c r="AM396" s="955"/>
      <c r="AN396" s="236"/>
      <c r="AO396" s="236"/>
      <c r="AP396" s="909"/>
      <c r="AQ396" s="958"/>
      <c r="AR396" s="938"/>
      <c r="AS396" s="236"/>
      <c r="AT396" s="236"/>
      <c r="AU396" s="236"/>
      <c r="AV396" s="236"/>
      <c r="AW396" s="236"/>
      <c r="AX396" s="909"/>
      <c r="AY396" s="377"/>
      <c r="AZ396" s="952"/>
      <c r="BA396" s="935"/>
      <c r="BB396" s="935"/>
      <c r="BC396" s="935"/>
      <c r="BD396" s="935"/>
      <c r="BE396" s="980"/>
      <c r="BF396" s="935"/>
      <c r="BG396" s="935"/>
      <c r="BH396" s="935"/>
      <c r="BI396" s="968"/>
      <c r="BJ396" s="930"/>
      <c r="BK396" s="931"/>
    </row>
    <row r="397" spans="2:63" ht="13.8" thickBot="1" x14ac:dyDescent="0.3">
      <c r="B397" s="904"/>
      <c r="C397" s="907"/>
      <c r="D397" s="371"/>
      <c r="E397" s="372"/>
      <c r="F397" s="372"/>
      <c r="G397" s="910"/>
      <c r="H397" s="373"/>
      <c r="I397" s="373"/>
      <c r="J397" s="373"/>
      <c r="K397" s="373"/>
      <c r="L397" s="373"/>
      <c r="M397" s="373"/>
      <c r="N397" s="910"/>
      <c r="O397" s="374"/>
      <c r="P397" s="910"/>
      <c r="Q397" s="375"/>
      <c r="R397" s="375"/>
      <c r="S397" s="375"/>
      <c r="T397" s="375"/>
      <c r="U397" s="975"/>
      <c r="V397" s="978"/>
      <c r="W397" s="956"/>
      <c r="X397" s="372"/>
      <c r="Y397" s="372"/>
      <c r="Z397" s="910"/>
      <c r="AA397" s="910"/>
      <c r="AB397" s="910"/>
      <c r="AC397" s="910"/>
      <c r="AD397" s="972"/>
      <c r="AE397" s="373"/>
      <c r="AF397" s="372"/>
      <c r="AG397" s="372"/>
      <c r="AH397" s="372"/>
      <c r="AI397" s="372"/>
      <c r="AJ397" s="372"/>
      <c r="AK397" s="910"/>
      <c r="AL397" s="972"/>
      <c r="AM397" s="956"/>
      <c r="AN397" s="372"/>
      <c r="AO397" s="372"/>
      <c r="AP397" s="910"/>
      <c r="AQ397" s="959"/>
      <c r="AR397" s="939"/>
      <c r="AS397" s="372"/>
      <c r="AT397" s="372"/>
      <c r="AU397" s="372"/>
      <c r="AV397" s="372"/>
      <c r="AW397" s="372"/>
      <c r="AX397" s="910"/>
      <c r="AY397" s="378"/>
      <c r="AZ397" s="953"/>
      <c r="BA397" s="936"/>
      <c r="BB397" s="936"/>
      <c r="BC397" s="936"/>
      <c r="BD397" s="936"/>
      <c r="BE397" s="981"/>
      <c r="BF397" s="936"/>
      <c r="BG397" s="936"/>
      <c r="BH397" s="936"/>
      <c r="BI397" s="969"/>
      <c r="BJ397" s="932"/>
      <c r="BK397" s="933"/>
    </row>
    <row r="398" spans="2:63" ht="13.8" thickTop="1" x14ac:dyDescent="0.25">
      <c r="B398" s="902" t="str">
        <f>IF(Summary!L45="","",Summary!L45)</f>
        <v/>
      </c>
      <c r="C398" s="905" t="str">
        <f>IF(B398="","",VLOOKUP(B398,Summary!$L$6:$M$106,2,FALSE))</f>
        <v/>
      </c>
      <c r="D398" s="369"/>
      <c r="E398" s="249"/>
      <c r="F398" s="250"/>
      <c r="G398" s="908"/>
      <c r="H398" s="252"/>
      <c r="I398" s="252"/>
      <c r="J398" s="252"/>
      <c r="K398" s="252"/>
      <c r="L398" s="252"/>
      <c r="M398" s="252"/>
      <c r="N398" s="908"/>
      <c r="O398" s="249"/>
      <c r="P398" s="908"/>
      <c r="Q398" s="253"/>
      <c r="R398" s="253"/>
      <c r="S398" s="253"/>
      <c r="T398" s="253"/>
      <c r="U398" s="973"/>
      <c r="V398" s="976"/>
      <c r="W398" s="954"/>
      <c r="X398" s="250"/>
      <c r="Y398" s="250"/>
      <c r="Z398" s="908"/>
      <c r="AA398" s="908"/>
      <c r="AB398" s="908"/>
      <c r="AC398" s="908"/>
      <c r="AD398" s="970"/>
      <c r="AE398" s="252"/>
      <c r="AF398" s="250"/>
      <c r="AG398" s="250"/>
      <c r="AH398" s="250"/>
      <c r="AI398" s="250"/>
      <c r="AJ398" s="250"/>
      <c r="AK398" s="908"/>
      <c r="AL398" s="970"/>
      <c r="AM398" s="954"/>
      <c r="AN398" s="250"/>
      <c r="AO398" s="250"/>
      <c r="AP398" s="908"/>
      <c r="AQ398" s="957"/>
      <c r="AR398" s="937"/>
      <c r="AS398" s="250"/>
      <c r="AT398" s="250"/>
      <c r="AU398" s="250"/>
      <c r="AV398" s="250"/>
      <c r="AW398" s="250"/>
      <c r="AX398" s="908"/>
      <c r="AY398" s="376"/>
      <c r="AZ398" s="951">
        <f>IF(B398="",0,SUMIF(Labor!$F$13:$F$351, Activity_Location_Listing!C398, Labor!$BX$13:$BX$351))</f>
        <v>0</v>
      </c>
      <c r="BA398" s="934">
        <f>IF(B398="",0,SUMIF(Equipment!$G$11:$G$150, Activity_Location_Listing!C398, Equipment!$BK$11:$BK$150))</f>
        <v>0</v>
      </c>
      <c r="BB398" s="934">
        <f>IF(B398="",0,SUMIF(Material!$J$10:$J$59, Activity_Location_Listing!C398, Material!$P$10:$P$59))</f>
        <v>0</v>
      </c>
      <c r="BC398" s="934">
        <f>IF(B398="",0,SUMIF(Contract!$N$10:$N$85, Activity_Location_Listing!C398, Contract!$O$10:$O$85))</f>
        <v>0</v>
      </c>
      <c r="BD398" s="934">
        <f>IF(B398="",0,SUMIF(Rented_Equipment!$N$10:$N$45, Activity_Location_Listing!C398, Rented_Equipment!$Q$10:$Q$45))</f>
        <v>0</v>
      </c>
      <c r="BE398" s="979">
        <f>IF(B398="",0,SUMIF(Purchased_Equipment!$Q$11:$Q$46,Activity_Location_Listing!C398,Purchased_Equipment!$R$11:$R$46))</f>
        <v>0</v>
      </c>
      <c r="BF398" s="934">
        <f>IF(B398="",0,SUMIF(Soft_Costs!$P$11:$P$46,Activity_Location_Listing!C398,Soft_Costs!$Q$11:$Q$46))</f>
        <v>0</v>
      </c>
      <c r="BG398" s="934">
        <f>IF(B398="",0,SUMIF(Mutual_Aid!$F$10:$F$19, Activity_Location_Listing!C398, Mutual_Aid!$J$10:$J$19)+SUMIF(Mutual_Aid!$F$23:$F$32, Activity_Location_Listing!C398, Mutual_Aid!$J$23:$J$32)+SUMIF(Mutual_Aid!$F$36:$F$55, Activity_Location_Listing!C398, Mutual_Aid!$J$36:$J$55))</f>
        <v>0</v>
      </c>
      <c r="BH398" s="934">
        <f>IF(B398="",0,SUMIF(Insurance_Reductions!$P$10:$P$45,Activity_Location_Listing!C398,Insurance_Reductions!$Q$10:$Q$45))</f>
        <v>0</v>
      </c>
      <c r="BI398" s="967">
        <f>IF(B398="",0,AQ398)</f>
        <v>0</v>
      </c>
      <c r="BJ398" s="928">
        <f t="shared" ref="BJ398" si="38">SUM(AZ398:BG407)-BH398-BI398</f>
        <v>0</v>
      </c>
      <c r="BK398" s="929"/>
    </row>
    <row r="399" spans="2:63" x14ac:dyDescent="0.25">
      <c r="B399" s="903"/>
      <c r="C399" s="906"/>
      <c r="D399" s="370"/>
      <c r="E399" s="236"/>
      <c r="F399" s="236"/>
      <c r="G399" s="909"/>
      <c r="H399" s="238"/>
      <c r="I399" s="238"/>
      <c r="J399" s="238"/>
      <c r="K399" s="238"/>
      <c r="L399" s="238"/>
      <c r="M399" s="238"/>
      <c r="N399" s="909"/>
      <c r="O399" s="235"/>
      <c r="P399" s="909"/>
      <c r="Q399" s="237"/>
      <c r="R399" s="237"/>
      <c r="S399" s="237"/>
      <c r="T399" s="237"/>
      <c r="U399" s="974"/>
      <c r="V399" s="977"/>
      <c r="W399" s="955"/>
      <c r="X399" s="236"/>
      <c r="Y399" s="236"/>
      <c r="Z399" s="909"/>
      <c r="AA399" s="909"/>
      <c r="AB399" s="909"/>
      <c r="AC399" s="909"/>
      <c r="AD399" s="971"/>
      <c r="AE399" s="238"/>
      <c r="AF399" s="236"/>
      <c r="AG399" s="236"/>
      <c r="AH399" s="236"/>
      <c r="AI399" s="236"/>
      <c r="AJ399" s="236"/>
      <c r="AK399" s="909"/>
      <c r="AL399" s="971"/>
      <c r="AM399" s="955"/>
      <c r="AN399" s="236"/>
      <c r="AO399" s="236"/>
      <c r="AP399" s="909"/>
      <c r="AQ399" s="958"/>
      <c r="AR399" s="938"/>
      <c r="AS399" s="236"/>
      <c r="AT399" s="236"/>
      <c r="AU399" s="236"/>
      <c r="AV399" s="236"/>
      <c r="AW399" s="236"/>
      <c r="AX399" s="909"/>
      <c r="AY399" s="377"/>
      <c r="AZ399" s="952"/>
      <c r="BA399" s="935"/>
      <c r="BB399" s="935"/>
      <c r="BC399" s="935"/>
      <c r="BD399" s="935"/>
      <c r="BE399" s="980"/>
      <c r="BF399" s="935"/>
      <c r="BG399" s="935"/>
      <c r="BH399" s="935"/>
      <c r="BI399" s="968"/>
      <c r="BJ399" s="930"/>
      <c r="BK399" s="931"/>
    </row>
    <row r="400" spans="2:63" x14ac:dyDescent="0.25">
      <c r="B400" s="903"/>
      <c r="C400" s="906"/>
      <c r="D400" s="370"/>
      <c r="E400" s="236"/>
      <c r="F400" s="236"/>
      <c r="G400" s="909"/>
      <c r="H400" s="238"/>
      <c r="I400" s="238"/>
      <c r="J400" s="238"/>
      <c r="K400" s="238"/>
      <c r="L400" s="238"/>
      <c r="M400" s="238"/>
      <c r="N400" s="909"/>
      <c r="O400" s="235"/>
      <c r="P400" s="909"/>
      <c r="Q400" s="237"/>
      <c r="R400" s="237"/>
      <c r="S400" s="237"/>
      <c r="T400" s="237"/>
      <c r="U400" s="974"/>
      <c r="V400" s="977"/>
      <c r="W400" s="955"/>
      <c r="X400" s="236"/>
      <c r="Y400" s="236"/>
      <c r="Z400" s="909"/>
      <c r="AA400" s="909"/>
      <c r="AB400" s="909"/>
      <c r="AC400" s="909"/>
      <c r="AD400" s="971"/>
      <c r="AE400" s="238"/>
      <c r="AF400" s="236"/>
      <c r="AG400" s="236"/>
      <c r="AH400" s="236"/>
      <c r="AI400" s="236"/>
      <c r="AJ400" s="236"/>
      <c r="AK400" s="909"/>
      <c r="AL400" s="971"/>
      <c r="AM400" s="955"/>
      <c r="AN400" s="236"/>
      <c r="AO400" s="236"/>
      <c r="AP400" s="909"/>
      <c r="AQ400" s="958"/>
      <c r="AR400" s="938"/>
      <c r="AS400" s="236"/>
      <c r="AT400" s="236"/>
      <c r="AU400" s="236"/>
      <c r="AV400" s="236"/>
      <c r="AW400" s="236"/>
      <c r="AX400" s="909"/>
      <c r="AY400" s="377"/>
      <c r="AZ400" s="952"/>
      <c r="BA400" s="935"/>
      <c r="BB400" s="935"/>
      <c r="BC400" s="935"/>
      <c r="BD400" s="935"/>
      <c r="BE400" s="980"/>
      <c r="BF400" s="935"/>
      <c r="BG400" s="935"/>
      <c r="BH400" s="935"/>
      <c r="BI400" s="968"/>
      <c r="BJ400" s="930"/>
      <c r="BK400" s="931"/>
    </row>
    <row r="401" spans="2:63" x14ac:dyDescent="0.25">
      <c r="B401" s="903"/>
      <c r="C401" s="906"/>
      <c r="D401" s="370"/>
      <c r="E401" s="236"/>
      <c r="F401" s="236"/>
      <c r="G401" s="909"/>
      <c r="H401" s="238"/>
      <c r="I401" s="238"/>
      <c r="J401" s="238"/>
      <c r="K401" s="238"/>
      <c r="L401" s="238"/>
      <c r="M401" s="238"/>
      <c r="N401" s="909"/>
      <c r="O401" s="235"/>
      <c r="P401" s="909"/>
      <c r="Q401" s="237"/>
      <c r="R401" s="237"/>
      <c r="S401" s="237"/>
      <c r="T401" s="237"/>
      <c r="U401" s="974"/>
      <c r="V401" s="977"/>
      <c r="W401" s="955"/>
      <c r="X401" s="236"/>
      <c r="Y401" s="236"/>
      <c r="Z401" s="909"/>
      <c r="AA401" s="909"/>
      <c r="AB401" s="909"/>
      <c r="AC401" s="909"/>
      <c r="AD401" s="971"/>
      <c r="AE401" s="238"/>
      <c r="AF401" s="236"/>
      <c r="AG401" s="236"/>
      <c r="AH401" s="236"/>
      <c r="AI401" s="236"/>
      <c r="AJ401" s="236"/>
      <c r="AK401" s="909"/>
      <c r="AL401" s="971"/>
      <c r="AM401" s="955"/>
      <c r="AN401" s="236"/>
      <c r="AO401" s="236"/>
      <c r="AP401" s="909"/>
      <c r="AQ401" s="958"/>
      <c r="AR401" s="938"/>
      <c r="AS401" s="236"/>
      <c r="AT401" s="236"/>
      <c r="AU401" s="236"/>
      <c r="AV401" s="236"/>
      <c r="AW401" s="236"/>
      <c r="AX401" s="909"/>
      <c r="AY401" s="377"/>
      <c r="AZ401" s="952"/>
      <c r="BA401" s="935"/>
      <c r="BB401" s="935"/>
      <c r="BC401" s="935"/>
      <c r="BD401" s="935"/>
      <c r="BE401" s="980"/>
      <c r="BF401" s="935"/>
      <c r="BG401" s="935"/>
      <c r="BH401" s="935"/>
      <c r="BI401" s="968"/>
      <c r="BJ401" s="930"/>
      <c r="BK401" s="931"/>
    </row>
    <row r="402" spans="2:63" x14ac:dyDescent="0.25">
      <c r="B402" s="903"/>
      <c r="C402" s="906"/>
      <c r="D402" s="370"/>
      <c r="E402" s="236"/>
      <c r="F402" s="236"/>
      <c r="G402" s="909"/>
      <c r="H402" s="238"/>
      <c r="I402" s="238"/>
      <c r="J402" s="238"/>
      <c r="K402" s="238"/>
      <c r="L402" s="238"/>
      <c r="M402" s="238"/>
      <c r="N402" s="909"/>
      <c r="O402" s="235"/>
      <c r="P402" s="909"/>
      <c r="Q402" s="237"/>
      <c r="R402" s="237"/>
      <c r="S402" s="237"/>
      <c r="T402" s="237"/>
      <c r="U402" s="974"/>
      <c r="V402" s="977"/>
      <c r="W402" s="955"/>
      <c r="X402" s="236"/>
      <c r="Y402" s="236"/>
      <c r="Z402" s="909"/>
      <c r="AA402" s="909"/>
      <c r="AB402" s="909"/>
      <c r="AC402" s="909"/>
      <c r="AD402" s="971"/>
      <c r="AE402" s="238"/>
      <c r="AF402" s="236"/>
      <c r="AG402" s="236"/>
      <c r="AH402" s="236"/>
      <c r="AI402" s="236"/>
      <c r="AJ402" s="236"/>
      <c r="AK402" s="909"/>
      <c r="AL402" s="971"/>
      <c r="AM402" s="955"/>
      <c r="AN402" s="236"/>
      <c r="AO402" s="236"/>
      <c r="AP402" s="909"/>
      <c r="AQ402" s="958"/>
      <c r="AR402" s="938"/>
      <c r="AS402" s="236"/>
      <c r="AT402" s="236"/>
      <c r="AU402" s="236"/>
      <c r="AV402" s="236"/>
      <c r="AW402" s="236"/>
      <c r="AX402" s="909"/>
      <c r="AY402" s="377"/>
      <c r="AZ402" s="952"/>
      <c r="BA402" s="935"/>
      <c r="BB402" s="935"/>
      <c r="BC402" s="935"/>
      <c r="BD402" s="935"/>
      <c r="BE402" s="980"/>
      <c r="BF402" s="935"/>
      <c r="BG402" s="935"/>
      <c r="BH402" s="935"/>
      <c r="BI402" s="968"/>
      <c r="BJ402" s="930"/>
      <c r="BK402" s="931"/>
    </row>
    <row r="403" spans="2:63" x14ac:dyDescent="0.25">
      <c r="B403" s="903"/>
      <c r="C403" s="906"/>
      <c r="D403" s="370"/>
      <c r="E403" s="236"/>
      <c r="F403" s="236"/>
      <c r="G403" s="909"/>
      <c r="H403" s="238"/>
      <c r="I403" s="238"/>
      <c r="J403" s="238"/>
      <c r="K403" s="238"/>
      <c r="L403" s="238"/>
      <c r="M403" s="238"/>
      <c r="N403" s="909"/>
      <c r="O403" s="235"/>
      <c r="P403" s="909"/>
      <c r="Q403" s="237"/>
      <c r="R403" s="237"/>
      <c r="S403" s="237"/>
      <c r="T403" s="237"/>
      <c r="U403" s="974"/>
      <c r="V403" s="977"/>
      <c r="W403" s="955"/>
      <c r="X403" s="236"/>
      <c r="Y403" s="236"/>
      <c r="Z403" s="909"/>
      <c r="AA403" s="909"/>
      <c r="AB403" s="909"/>
      <c r="AC403" s="909"/>
      <c r="AD403" s="971"/>
      <c r="AE403" s="238"/>
      <c r="AF403" s="236"/>
      <c r="AG403" s="236"/>
      <c r="AH403" s="236"/>
      <c r="AI403" s="236"/>
      <c r="AJ403" s="236"/>
      <c r="AK403" s="909"/>
      <c r="AL403" s="971"/>
      <c r="AM403" s="955"/>
      <c r="AN403" s="236"/>
      <c r="AO403" s="236"/>
      <c r="AP403" s="909"/>
      <c r="AQ403" s="958"/>
      <c r="AR403" s="938"/>
      <c r="AS403" s="236"/>
      <c r="AT403" s="236"/>
      <c r="AU403" s="236"/>
      <c r="AV403" s="236"/>
      <c r="AW403" s="236"/>
      <c r="AX403" s="909"/>
      <c r="AY403" s="377"/>
      <c r="AZ403" s="952"/>
      <c r="BA403" s="935"/>
      <c r="BB403" s="935"/>
      <c r="BC403" s="935"/>
      <c r="BD403" s="935"/>
      <c r="BE403" s="980"/>
      <c r="BF403" s="935"/>
      <c r="BG403" s="935"/>
      <c r="BH403" s="935"/>
      <c r="BI403" s="968"/>
      <c r="BJ403" s="930"/>
      <c r="BK403" s="931"/>
    </row>
    <row r="404" spans="2:63" x14ac:dyDescent="0.25">
      <c r="B404" s="903"/>
      <c r="C404" s="906"/>
      <c r="D404" s="370"/>
      <c r="E404" s="236"/>
      <c r="F404" s="236"/>
      <c r="G404" s="909"/>
      <c r="H404" s="238"/>
      <c r="I404" s="238"/>
      <c r="J404" s="238"/>
      <c r="K404" s="238"/>
      <c r="L404" s="238"/>
      <c r="M404" s="238"/>
      <c r="N404" s="909"/>
      <c r="O404" s="235"/>
      <c r="P404" s="909"/>
      <c r="Q404" s="237"/>
      <c r="R404" s="237"/>
      <c r="S404" s="237"/>
      <c r="T404" s="237"/>
      <c r="U404" s="974"/>
      <c r="V404" s="977"/>
      <c r="W404" s="955"/>
      <c r="X404" s="236"/>
      <c r="Y404" s="236"/>
      <c r="Z404" s="909"/>
      <c r="AA404" s="909"/>
      <c r="AB404" s="909"/>
      <c r="AC404" s="909"/>
      <c r="AD404" s="971"/>
      <c r="AE404" s="238"/>
      <c r="AF404" s="236"/>
      <c r="AG404" s="236"/>
      <c r="AH404" s="236"/>
      <c r="AI404" s="236"/>
      <c r="AJ404" s="236"/>
      <c r="AK404" s="909"/>
      <c r="AL404" s="971"/>
      <c r="AM404" s="955"/>
      <c r="AN404" s="236"/>
      <c r="AO404" s="236"/>
      <c r="AP404" s="909"/>
      <c r="AQ404" s="958"/>
      <c r="AR404" s="938"/>
      <c r="AS404" s="236"/>
      <c r="AT404" s="236"/>
      <c r="AU404" s="236"/>
      <c r="AV404" s="236"/>
      <c r="AW404" s="236"/>
      <c r="AX404" s="909"/>
      <c r="AY404" s="377"/>
      <c r="AZ404" s="952"/>
      <c r="BA404" s="935"/>
      <c r="BB404" s="935"/>
      <c r="BC404" s="935"/>
      <c r="BD404" s="935"/>
      <c r="BE404" s="980"/>
      <c r="BF404" s="935"/>
      <c r="BG404" s="935"/>
      <c r="BH404" s="935"/>
      <c r="BI404" s="968"/>
      <c r="BJ404" s="930"/>
      <c r="BK404" s="931"/>
    </row>
    <row r="405" spans="2:63" x14ac:dyDescent="0.25">
      <c r="B405" s="903"/>
      <c r="C405" s="906"/>
      <c r="D405" s="370"/>
      <c r="E405" s="236"/>
      <c r="F405" s="236"/>
      <c r="G405" s="909"/>
      <c r="H405" s="238"/>
      <c r="I405" s="238"/>
      <c r="J405" s="238"/>
      <c r="K405" s="238"/>
      <c r="L405" s="238"/>
      <c r="M405" s="238"/>
      <c r="N405" s="909"/>
      <c r="O405" s="235"/>
      <c r="P405" s="909"/>
      <c r="Q405" s="237"/>
      <c r="R405" s="237"/>
      <c r="S405" s="237"/>
      <c r="T405" s="237"/>
      <c r="U405" s="974"/>
      <c r="V405" s="977"/>
      <c r="W405" s="955"/>
      <c r="X405" s="236"/>
      <c r="Y405" s="236"/>
      <c r="Z405" s="909"/>
      <c r="AA405" s="909"/>
      <c r="AB405" s="909"/>
      <c r="AC405" s="909"/>
      <c r="AD405" s="971"/>
      <c r="AE405" s="238"/>
      <c r="AF405" s="236"/>
      <c r="AG405" s="236"/>
      <c r="AH405" s="236"/>
      <c r="AI405" s="236"/>
      <c r="AJ405" s="236"/>
      <c r="AK405" s="909"/>
      <c r="AL405" s="971"/>
      <c r="AM405" s="955"/>
      <c r="AN405" s="236"/>
      <c r="AO405" s="236"/>
      <c r="AP405" s="909"/>
      <c r="AQ405" s="958"/>
      <c r="AR405" s="938"/>
      <c r="AS405" s="236"/>
      <c r="AT405" s="236"/>
      <c r="AU405" s="236"/>
      <c r="AV405" s="236"/>
      <c r="AW405" s="236"/>
      <c r="AX405" s="909"/>
      <c r="AY405" s="377"/>
      <c r="AZ405" s="952"/>
      <c r="BA405" s="935"/>
      <c r="BB405" s="935"/>
      <c r="BC405" s="935"/>
      <c r="BD405" s="935"/>
      <c r="BE405" s="980"/>
      <c r="BF405" s="935"/>
      <c r="BG405" s="935"/>
      <c r="BH405" s="935"/>
      <c r="BI405" s="968"/>
      <c r="BJ405" s="930"/>
      <c r="BK405" s="931"/>
    </row>
    <row r="406" spans="2:63" x14ac:dyDescent="0.25">
      <c r="B406" s="903"/>
      <c r="C406" s="906"/>
      <c r="D406" s="370"/>
      <c r="E406" s="236"/>
      <c r="F406" s="236"/>
      <c r="G406" s="909"/>
      <c r="H406" s="238"/>
      <c r="I406" s="238"/>
      <c r="J406" s="238"/>
      <c r="K406" s="238"/>
      <c r="L406" s="238"/>
      <c r="M406" s="238"/>
      <c r="N406" s="909"/>
      <c r="O406" s="235"/>
      <c r="P406" s="909"/>
      <c r="Q406" s="237"/>
      <c r="R406" s="237"/>
      <c r="S406" s="237"/>
      <c r="T406" s="237"/>
      <c r="U406" s="974"/>
      <c r="V406" s="977"/>
      <c r="W406" s="955"/>
      <c r="X406" s="236"/>
      <c r="Y406" s="236"/>
      <c r="Z406" s="909"/>
      <c r="AA406" s="909"/>
      <c r="AB406" s="909"/>
      <c r="AC406" s="909"/>
      <c r="AD406" s="971"/>
      <c r="AE406" s="238"/>
      <c r="AF406" s="236"/>
      <c r="AG406" s="236"/>
      <c r="AH406" s="236"/>
      <c r="AI406" s="236"/>
      <c r="AJ406" s="236"/>
      <c r="AK406" s="909"/>
      <c r="AL406" s="971"/>
      <c r="AM406" s="955"/>
      <c r="AN406" s="236"/>
      <c r="AO406" s="236"/>
      <c r="AP406" s="909"/>
      <c r="AQ406" s="958"/>
      <c r="AR406" s="938"/>
      <c r="AS406" s="236"/>
      <c r="AT406" s="236"/>
      <c r="AU406" s="236"/>
      <c r="AV406" s="236"/>
      <c r="AW406" s="236"/>
      <c r="AX406" s="909"/>
      <c r="AY406" s="377"/>
      <c r="AZ406" s="952"/>
      <c r="BA406" s="935"/>
      <c r="BB406" s="935"/>
      <c r="BC406" s="935"/>
      <c r="BD406" s="935"/>
      <c r="BE406" s="980"/>
      <c r="BF406" s="935"/>
      <c r="BG406" s="935"/>
      <c r="BH406" s="935"/>
      <c r="BI406" s="968"/>
      <c r="BJ406" s="930"/>
      <c r="BK406" s="931"/>
    </row>
    <row r="407" spans="2:63" ht="13.8" thickBot="1" x14ac:dyDescent="0.3">
      <c r="B407" s="904"/>
      <c r="C407" s="907"/>
      <c r="D407" s="371"/>
      <c r="E407" s="372"/>
      <c r="F407" s="372"/>
      <c r="G407" s="910"/>
      <c r="H407" s="373"/>
      <c r="I407" s="373"/>
      <c r="J407" s="373"/>
      <c r="K407" s="373"/>
      <c r="L407" s="373"/>
      <c r="M407" s="373"/>
      <c r="N407" s="910"/>
      <c r="O407" s="374"/>
      <c r="P407" s="910"/>
      <c r="Q407" s="375"/>
      <c r="R407" s="375"/>
      <c r="S407" s="375"/>
      <c r="T407" s="375"/>
      <c r="U407" s="975"/>
      <c r="V407" s="978"/>
      <c r="W407" s="956"/>
      <c r="X407" s="372"/>
      <c r="Y407" s="372"/>
      <c r="Z407" s="910"/>
      <c r="AA407" s="910"/>
      <c r="AB407" s="910"/>
      <c r="AC407" s="910"/>
      <c r="AD407" s="972"/>
      <c r="AE407" s="373"/>
      <c r="AF407" s="372"/>
      <c r="AG407" s="372"/>
      <c r="AH407" s="372"/>
      <c r="AI407" s="372"/>
      <c r="AJ407" s="372"/>
      <c r="AK407" s="910"/>
      <c r="AL407" s="972"/>
      <c r="AM407" s="956"/>
      <c r="AN407" s="372"/>
      <c r="AO407" s="372"/>
      <c r="AP407" s="910"/>
      <c r="AQ407" s="959"/>
      <c r="AR407" s="939"/>
      <c r="AS407" s="372"/>
      <c r="AT407" s="372"/>
      <c r="AU407" s="372"/>
      <c r="AV407" s="372"/>
      <c r="AW407" s="372"/>
      <c r="AX407" s="910"/>
      <c r="AY407" s="378"/>
      <c r="AZ407" s="953"/>
      <c r="BA407" s="936"/>
      <c r="BB407" s="936"/>
      <c r="BC407" s="936"/>
      <c r="BD407" s="936"/>
      <c r="BE407" s="981"/>
      <c r="BF407" s="936"/>
      <c r="BG407" s="936"/>
      <c r="BH407" s="936"/>
      <c r="BI407" s="969"/>
      <c r="BJ407" s="932"/>
      <c r="BK407" s="933"/>
    </row>
    <row r="408" spans="2:63" ht="13.8" thickTop="1" x14ac:dyDescent="0.25"/>
  </sheetData>
  <dataConsolidate/>
  <mergeCells count="1296">
    <mergeCell ref="BE368:BE377"/>
    <mergeCell ref="BE378:BE387"/>
    <mergeCell ref="BE388:BE397"/>
    <mergeCell ref="BE398:BE407"/>
    <mergeCell ref="BF398:BF407"/>
    <mergeCell ref="BG398:BG407"/>
    <mergeCell ref="BH398:BH407"/>
    <mergeCell ref="BI398:BI407"/>
    <mergeCell ref="BJ398:BK407"/>
    <mergeCell ref="AZ398:AZ407"/>
    <mergeCell ref="BA398:BA407"/>
    <mergeCell ref="BB398:BB407"/>
    <mergeCell ref="BC398:BC407"/>
    <mergeCell ref="BD398:BD407"/>
    <mergeCell ref="AM398:AM407"/>
    <mergeCell ref="AP398:AP407"/>
    <mergeCell ref="AQ398:AQ407"/>
    <mergeCell ref="AR398:AR407"/>
    <mergeCell ref="AX398:AX407"/>
    <mergeCell ref="BH388:BH397"/>
    <mergeCell ref="BI388:BI397"/>
    <mergeCell ref="BJ388:BK397"/>
    <mergeCell ref="AB398:AB407"/>
    <mergeCell ref="AC398:AC407"/>
    <mergeCell ref="AD398:AD407"/>
    <mergeCell ref="AK398:AK407"/>
    <mergeCell ref="AL398:AL407"/>
    <mergeCell ref="U398:U407"/>
    <mergeCell ref="V398:V407"/>
    <mergeCell ref="W398:W407"/>
    <mergeCell ref="Z398:Z407"/>
    <mergeCell ref="AA398:AA407"/>
    <mergeCell ref="B398:B407"/>
    <mergeCell ref="C398:C407"/>
    <mergeCell ref="G398:G407"/>
    <mergeCell ref="N398:N407"/>
    <mergeCell ref="P398:P407"/>
    <mergeCell ref="BF388:BF397"/>
    <mergeCell ref="BG388:BG397"/>
    <mergeCell ref="AZ388:AZ397"/>
    <mergeCell ref="BA388:BA397"/>
    <mergeCell ref="BB388:BB397"/>
    <mergeCell ref="BC388:BC397"/>
    <mergeCell ref="BD388:BD397"/>
    <mergeCell ref="AM388:AM397"/>
    <mergeCell ref="AP388:AP397"/>
    <mergeCell ref="AQ388:AQ397"/>
    <mergeCell ref="AR388:AR397"/>
    <mergeCell ref="AX388:AX397"/>
    <mergeCell ref="AB388:AB397"/>
    <mergeCell ref="AC388:AC397"/>
    <mergeCell ref="AD388:AD397"/>
    <mergeCell ref="AK388:AK397"/>
    <mergeCell ref="AL388:AL397"/>
    <mergeCell ref="U388:U397"/>
    <mergeCell ref="V388:V397"/>
    <mergeCell ref="W388:W397"/>
    <mergeCell ref="Z388:Z397"/>
    <mergeCell ref="AA388:AA397"/>
    <mergeCell ref="B388:B397"/>
    <mergeCell ref="C388:C397"/>
    <mergeCell ref="G388:G397"/>
    <mergeCell ref="N388:N397"/>
    <mergeCell ref="P388:P397"/>
    <mergeCell ref="BF378:BF387"/>
    <mergeCell ref="BG378:BG387"/>
    <mergeCell ref="BH378:BH387"/>
    <mergeCell ref="BI378:BI387"/>
    <mergeCell ref="BJ378:BK387"/>
    <mergeCell ref="AZ378:AZ387"/>
    <mergeCell ref="BA378:BA387"/>
    <mergeCell ref="BB378:BB387"/>
    <mergeCell ref="BC378:BC387"/>
    <mergeCell ref="BD378:BD387"/>
    <mergeCell ref="AM378:AM387"/>
    <mergeCell ref="AP378:AP387"/>
    <mergeCell ref="AQ378:AQ387"/>
    <mergeCell ref="AR378:AR387"/>
    <mergeCell ref="AX378:AX387"/>
    <mergeCell ref="AB378:AB387"/>
    <mergeCell ref="AC378:AC387"/>
    <mergeCell ref="AD378:AD387"/>
    <mergeCell ref="AK378:AK387"/>
    <mergeCell ref="AL378:AL387"/>
    <mergeCell ref="U378:U387"/>
    <mergeCell ref="V378:V387"/>
    <mergeCell ref="W378:W387"/>
    <mergeCell ref="Z378:Z387"/>
    <mergeCell ref="AA378:AA387"/>
    <mergeCell ref="B378:B387"/>
    <mergeCell ref="C378:C387"/>
    <mergeCell ref="G378:G387"/>
    <mergeCell ref="N378:N387"/>
    <mergeCell ref="P378:P387"/>
    <mergeCell ref="BF368:BF377"/>
    <mergeCell ref="BG368:BG377"/>
    <mergeCell ref="BH368:BH377"/>
    <mergeCell ref="BI368:BI377"/>
    <mergeCell ref="BJ368:BK377"/>
    <mergeCell ref="AZ368:AZ377"/>
    <mergeCell ref="BA368:BA377"/>
    <mergeCell ref="BB368:BB377"/>
    <mergeCell ref="BC368:BC377"/>
    <mergeCell ref="BD368:BD377"/>
    <mergeCell ref="AM368:AM377"/>
    <mergeCell ref="AP368:AP377"/>
    <mergeCell ref="AQ368:AQ377"/>
    <mergeCell ref="AR368:AR377"/>
    <mergeCell ref="AX368:AX377"/>
    <mergeCell ref="AB368:AB377"/>
    <mergeCell ref="AC368:AC377"/>
    <mergeCell ref="AD368:AD377"/>
    <mergeCell ref="AK368:AK377"/>
    <mergeCell ref="AL368:AL377"/>
    <mergeCell ref="U368:U377"/>
    <mergeCell ref="V368:V377"/>
    <mergeCell ref="W368:W377"/>
    <mergeCell ref="Z368:Z377"/>
    <mergeCell ref="AA368:AA377"/>
    <mergeCell ref="B368:B377"/>
    <mergeCell ref="C368:C377"/>
    <mergeCell ref="G368:G377"/>
    <mergeCell ref="N368:N377"/>
    <mergeCell ref="P368:P377"/>
    <mergeCell ref="BF358:BF367"/>
    <mergeCell ref="BG358:BG367"/>
    <mergeCell ref="BH358:BH367"/>
    <mergeCell ref="BI358:BI367"/>
    <mergeCell ref="BJ358:BK367"/>
    <mergeCell ref="AZ358:AZ367"/>
    <mergeCell ref="BA358:BA367"/>
    <mergeCell ref="BB358:BB367"/>
    <mergeCell ref="BC358:BC367"/>
    <mergeCell ref="BD358:BD367"/>
    <mergeCell ref="AM358:AM367"/>
    <mergeCell ref="AP358:AP367"/>
    <mergeCell ref="AQ358:AQ367"/>
    <mergeCell ref="AR358:AR367"/>
    <mergeCell ref="AX358:AX367"/>
    <mergeCell ref="AB358:AB367"/>
    <mergeCell ref="AC358:AC367"/>
    <mergeCell ref="AD358:AD367"/>
    <mergeCell ref="AK358:AK367"/>
    <mergeCell ref="AL358:AL367"/>
    <mergeCell ref="U358:U367"/>
    <mergeCell ref="V358:V367"/>
    <mergeCell ref="W358:W367"/>
    <mergeCell ref="Z358:Z367"/>
    <mergeCell ref="AA358:AA367"/>
    <mergeCell ref="B358:B367"/>
    <mergeCell ref="C358:C367"/>
    <mergeCell ref="G358:G367"/>
    <mergeCell ref="N358:N367"/>
    <mergeCell ref="P358:P367"/>
    <mergeCell ref="BF348:BF357"/>
    <mergeCell ref="BG348:BG357"/>
    <mergeCell ref="BH348:BH357"/>
    <mergeCell ref="BI348:BI357"/>
    <mergeCell ref="BJ348:BK357"/>
    <mergeCell ref="AZ348:AZ357"/>
    <mergeCell ref="BA348:BA357"/>
    <mergeCell ref="BB348:BB357"/>
    <mergeCell ref="BC348:BC357"/>
    <mergeCell ref="BD348:BD357"/>
    <mergeCell ref="AM348:AM357"/>
    <mergeCell ref="AP348:AP357"/>
    <mergeCell ref="AQ348:AQ357"/>
    <mergeCell ref="AR348:AR357"/>
    <mergeCell ref="AX348:AX357"/>
    <mergeCell ref="AB348:AB357"/>
    <mergeCell ref="AC348:AC357"/>
    <mergeCell ref="AD348:AD357"/>
    <mergeCell ref="AK348:AK357"/>
    <mergeCell ref="AL348:AL357"/>
    <mergeCell ref="U348:U357"/>
    <mergeCell ref="V348:V357"/>
    <mergeCell ref="W348:W357"/>
    <mergeCell ref="Z348:Z357"/>
    <mergeCell ref="AA348:AA357"/>
    <mergeCell ref="BE348:BE357"/>
    <mergeCell ref="BE358:BE367"/>
    <mergeCell ref="B348:B357"/>
    <mergeCell ref="C348:C357"/>
    <mergeCell ref="G348:G357"/>
    <mergeCell ref="N348:N357"/>
    <mergeCell ref="P348:P357"/>
    <mergeCell ref="BF338:BF347"/>
    <mergeCell ref="BG338:BG347"/>
    <mergeCell ref="BH338:BH347"/>
    <mergeCell ref="BI338:BI347"/>
    <mergeCell ref="BJ338:BK347"/>
    <mergeCell ref="AZ338:AZ347"/>
    <mergeCell ref="BA338:BA347"/>
    <mergeCell ref="BB338:BB347"/>
    <mergeCell ref="BC338:BC347"/>
    <mergeCell ref="BD338:BD347"/>
    <mergeCell ref="AM338:AM347"/>
    <mergeCell ref="AP338:AP347"/>
    <mergeCell ref="AQ338:AQ347"/>
    <mergeCell ref="AR338:AR347"/>
    <mergeCell ref="AX338:AX347"/>
    <mergeCell ref="AB338:AB347"/>
    <mergeCell ref="AC338:AC347"/>
    <mergeCell ref="AD338:AD347"/>
    <mergeCell ref="AK338:AK347"/>
    <mergeCell ref="AL338:AL347"/>
    <mergeCell ref="U338:U347"/>
    <mergeCell ref="V338:V347"/>
    <mergeCell ref="W338:W347"/>
    <mergeCell ref="Z338:Z347"/>
    <mergeCell ref="AA338:AA347"/>
    <mergeCell ref="B338:B347"/>
    <mergeCell ref="C338:C347"/>
    <mergeCell ref="G338:G347"/>
    <mergeCell ref="N338:N347"/>
    <mergeCell ref="P338:P347"/>
    <mergeCell ref="BF328:BF337"/>
    <mergeCell ref="BG328:BG337"/>
    <mergeCell ref="BH328:BH337"/>
    <mergeCell ref="BI328:BI337"/>
    <mergeCell ref="BJ328:BK337"/>
    <mergeCell ref="AZ328:AZ337"/>
    <mergeCell ref="BA328:BA337"/>
    <mergeCell ref="BB328:BB337"/>
    <mergeCell ref="BC328:BC337"/>
    <mergeCell ref="BD328:BD337"/>
    <mergeCell ref="AM328:AM337"/>
    <mergeCell ref="AP328:AP337"/>
    <mergeCell ref="AQ328:AQ337"/>
    <mergeCell ref="AR328:AR337"/>
    <mergeCell ref="AX328:AX337"/>
    <mergeCell ref="AB328:AB337"/>
    <mergeCell ref="AC328:AC337"/>
    <mergeCell ref="AD328:AD337"/>
    <mergeCell ref="AK328:AK337"/>
    <mergeCell ref="AL328:AL337"/>
    <mergeCell ref="U328:U337"/>
    <mergeCell ref="V328:V337"/>
    <mergeCell ref="W328:W337"/>
    <mergeCell ref="Z328:Z337"/>
    <mergeCell ref="AA328:AA337"/>
    <mergeCell ref="BE328:BE337"/>
    <mergeCell ref="BE338:BE347"/>
    <mergeCell ref="B328:B337"/>
    <mergeCell ref="C328:C337"/>
    <mergeCell ref="G328:G337"/>
    <mergeCell ref="N328:N337"/>
    <mergeCell ref="P328:P337"/>
    <mergeCell ref="BF318:BF327"/>
    <mergeCell ref="BG318:BG327"/>
    <mergeCell ref="BH318:BH327"/>
    <mergeCell ref="BI318:BI327"/>
    <mergeCell ref="BJ318:BK327"/>
    <mergeCell ref="AZ318:AZ327"/>
    <mergeCell ref="BA318:BA327"/>
    <mergeCell ref="BB318:BB327"/>
    <mergeCell ref="BC318:BC327"/>
    <mergeCell ref="BD318:BD327"/>
    <mergeCell ref="AM318:AM327"/>
    <mergeCell ref="AP318:AP327"/>
    <mergeCell ref="AQ318:AQ327"/>
    <mergeCell ref="AR318:AR327"/>
    <mergeCell ref="AX318:AX327"/>
    <mergeCell ref="AB318:AB327"/>
    <mergeCell ref="AC318:AC327"/>
    <mergeCell ref="AD318:AD327"/>
    <mergeCell ref="AK318:AK327"/>
    <mergeCell ref="AL318:AL327"/>
    <mergeCell ref="U318:U327"/>
    <mergeCell ref="V318:V327"/>
    <mergeCell ref="W318:W327"/>
    <mergeCell ref="Z318:Z327"/>
    <mergeCell ref="AA318:AA327"/>
    <mergeCell ref="B318:B327"/>
    <mergeCell ref="C318:C327"/>
    <mergeCell ref="G318:G327"/>
    <mergeCell ref="N318:N327"/>
    <mergeCell ref="P318:P327"/>
    <mergeCell ref="BF308:BF317"/>
    <mergeCell ref="BG308:BG317"/>
    <mergeCell ref="BH308:BH317"/>
    <mergeCell ref="BI308:BI317"/>
    <mergeCell ref="BJ308:BK317"/>
    <mergeCell ref="AZ308:AZ317"/>
    <mergeCell ref="BA308:BA317"/>
    <mergeCell ref="BB308:BB317"/>
    <mergeCell ref="BC308:BC317"/>
    <mergeCell ref="BD308:BD317"/>
    <mergeCell ref="AM308:AM317"/>
    <mergeCell ref="AP308:AP317"/>
    <mergeCell ref="AQ308:AQ317"/>
    <mergeCell ref="AR308:AR317"/>
    <mergeCell ref="AX308:AX317"/>
    <mergeCell ref="AB308:AB317"/>
    <mergeCell ref="AC308:AC317"/>
    <mergeCell ref="AD308:AD317"/>
    <mergeCell ref="AK308:AK317"/>
    <mergeCell ref="AL308:AL317"/>
    <mergeCell ref="U308:U317"/>
    <mergeCell ref="V308:V317"/>
    <mergeCell ref="W308:W317"/>
    <mergeCell ref="Z308:Z317"/>
    <mergeCell ref="AA308:AA317"/>
    <mergeCell ref="BE308:BE317"/>
    <mergeCell ref="BE318:BE327"/>
    <mergeCell ref="B308:B317"/>
    <mergeCell ref="C308:C317"/>
    <mergeCell ref="G308:G317"/>
    <mergeCell ref="N308:N317"/>
    <mergeCell ref="P308:P317"/>
    <mergeCell ref="BF298:BF307"/>
    <mergeCell ref="BG298:BG307"/>
    <mergeCell ref="BH298:BH307"/>
    <mergeCell ref="BI298:BI307"/>
    <mergeCell ref="BJ298:BK307"/>
    <mergeCell ref="AZ298:AZ307"/>
    <mergeCell ref="BA298:BA307"/>
    <mergeCell ref="BB298:BB307"/>
    <mergeCell ref="BC298:BC307"/>
    <mergeCell ref="BD298:BD307"/>
    <mergeCell ref="AM298:AM307"/>
    <mergeCell ref="AP298:AP307"/>
    <mergeCell ref="AQ298:AQ307"/>
    <mergeCell ref="AR298:AR307"/>
    <mergeCell ref="AX298:AX307"/>
    <mergeCell ref="AB298:AB307"/>
    <mergeCell ref="AC298:AC307"/>
    <mergeCell ref="AD298:AD307"/>
    <mergeCell ref="AK298:AK307"/>
    <mergeCell ref="AL298:AL307"/>
    <mergeCell ref="U298:U307"/>
    <mergeCell ref="V298:V307"/>
    <mergeCell ref="W298:W307"/>
    <mergeCell ref="Z298:Z307"/>
    <mergeCell ref="AA298:AA307"/>
    <mergeCell ref="B298:B307"/>
    <mergeCell ref="C298:C307"/>
    <mergeCell ref="G298:G307"/>
    <mergeCell ref="N298:N307"/>
    <mergeCell ref="P298:P307"/>
    <mergeCell ref="BF288:BF297"/>
    <mergeCell ref="BG288:BG297"/>
    <mergeCell ref="BH288:BH297"/>
    <mergeCell ref="BI288:BI297"/>
    <mergeCell ref="BJ288:BK297"/>
    <mergeCell ref="AZ288:AZ297"/>
    <mergeCell ref="BA288:BA297"/>
    <mergeCell ref="BB288:BB297"/>
    <mergeCell ref="BC288:BC297"/>
    <mergeCell ref="BD288:BD297"/>
    <mergeCell ref="AM288:AM297"/>
    <mergeCell ref="AP288:AP297"/>
    <mergeCell ref="AQ288:AQ297"/>
    <mergeCell ref="AR288:AR297"/>
    <mergeCell ref="AX288:AX297"/>
    <mergeCell ref="AB288:AB297"/>
    <mergeCell ref="AC288:AC297"/>
    <mergeCell ref="AD288:AD297"/>
    <mergeCell ref="AK288:AK297"/>
    <mergeCell ref="AL288:AL297"/>
    <mergeCell ref="U288:U297"/>
    <mergeCell ref="V288:V297"/>
    <mergeCell ref="W288:W297"/>
    <mergeCell ref="Z288:Z297"/>
    <mergeCell ref="AA288:AA297"/>
    <mergeCell ref="BE288:BE297"/>
    <mergeCell ref="BE298:BE307"/>
    <mergeCell ref="B288:B297"/>
    <mergeCell ref="C288:C297"/>
    <mergeCell ref="G288:G297"/>
    <mergeCell ref="N288:N297"/>
    <mergeCell ref="P288:P297"/>
    <mergeCell ref="BF278:BF287"/>
    <mergeCell ref="BG278:BG287"/>
    <mergeCell ref="BH278:BH287"/>
    <mergeCell ref="BI278:BI287"/>
    <mergeCell ref="BJ278:BK287"/>
    <mergeCell ref="AZ278:AZ287"/>
    <mergeCell ref="BA278:BA287"/>
    <mergeCell ref="BB278:BB287"/>
    <mergeCell ref="BC278:BC287"/>
    <mergeCell ref="BD278:BD287"/>
    <mergeCell ref="AM278:AM287"/>
    <mergeCell ref="AP278:AP287"/>
    <mergeCell ref="AQ278:AQ287"/>
    <mergeCell ref="AR278:AR287"/>
    <mergeCell ref="AX278:AX287"/>
    <mergeCell ref="AB278:AB287"/>
    <mergeCell ref="AC278:AC287"/>
    <mergeCell ref="AD278:AD287"/>
    <mergeCell ref="AK278:AK287"/>
    <mergeCell ref="AL278:AL287"/>
    <mergeCell ref="U278:U287"/>
    <mergeCell ref="V278:V287"/>
    <mergeCell ref="W278:W287"/>
    <mergeCell ref="Z278:Z287"/>
    <mergeCell ref="AA278:AA287"/>
    <mergeCell ref="B278:B287"/>
    <mergeCell ref="C278:C287"/>
    <mergeCell ref="G278:G287"/>
    <mergeCell ref="N278:N287"/>
    <mergeCell ref="P278:P287"/>
    <mergeCell ref="BF268:BF277"/>
    <mergeCell ref="BG268:BG277"/>
    <mergeCell ref="BH268:BH277"/>
    <mergeCell ref="BI268:BI277"/>
    <mergeCell ref="BJ268:BK277"/>
    <mergeCell ref="AZ268:AZ277"/>
    <mergeCell ref="BA268:BA277"/>
    <mergeCell ref="BB268:BB277"/>
    <mergeCell ref="BC268:BC277"/>
    <mergeCell ref="BD268:BD277"/>
    <mergeCell ref="AM268:AM277"/>
    <mergeCell ref="AP268:AP277"/>
    <mergeCell ref="AQ268:AQ277"/>
    <mergeCell ref="AR268:AR277"/>
    <mergeCell ref="AX268:AX277"/>
    <mergeCell ref="AB268:AB277"/>
    <mergeCell ref="AC268:AC277"/>
    <mergeCell ref="AD268:AD277"/>
    <mergeCell ref="AK268:AK277"/>
    <mergeCell ref="AL268:AL277"/>
    <mergeCell ref="U268:U277"/>
    <mergeCell ref="V268:V277"/>
    <mergeCell ref="W268:W277"/>
    <mergeCell ref="Z268:Z277"/>
    <mergeCell ref="AA268:AA277"/>
    <mergeCell ref="BE268:BE277"/>
    <mergeCell ref="BE278:BE287"/>
    <mergeCell ref="B268:B277"/>
    <mergeCell ref="C268:C277"/>
    <mergeCell ref="G268:G277"/>
    <mergeCell ref="N268:N277"/>
    <mergeCell ref="P268:P277"/>
    <mergeCell ref="BF258:BF267"/>
    <mergeCell ref="BG258:BG267"/>
    <mergeCell ref="BH258:BH267"/>
    <mergeCell ref="BI258:BI267"/>
    <mergeCell ref="BJ258:BK267"/>
    <mergeCell ref="AZ258:AZ267"/>
    <mergeCell ref="BA258:BA267"/>
    <mergeCell ref="BB258:BB267"/>
    <mergeCell ref="BC258:BC267"/>
    <mergeCell ref="BD258:BD267"/>
    <mergeCell ref="AM258:AM267"/>
    <mergeCell ref="AP258:AP267"/>
    <mergeCell ref="AQ258:AQ267"/>
    <mergeCell ref="AR258:AR267"/>
    <mergeCell ref="AX258:AX267"/>
    <mergeCell ref="AB258:AB267"/>
    <mergeCell ref="AC258:AC267"/>
    <mergeCell ref="AD258:AD267"/>
    <mergeCell ref="AK258:AK267"/>
    <mergeCell ref="AL258:AL267"/>
    <mergeCell ref="U258:U267"/>
    <mergeCell ref="V258:V267"/>
    <mergeCell ref="W258:W267"/>
    <mergeCell ref="Z258:Z267"/>
    <mergeCell ref="AA258:AA267"/>
    <mergeCell ref="B258:B267"/>
    <mergeCell ref="C258:C267"/>
    <mergeCell ref="G258:G267"/>
    <mergeCell ref="N258:N267"/>
    <mergeCell ref="P258:P267"/>
    <mergeCell ref="BF248:BF257"/>
    <mergeCell ref="BG248:BG257"/>
    <mergeCell ref="BH248:BH257"/>
    <mergeCell ref="BI248:BI257"/>
    <mergeCell ref="BJ248:BK257"/>
    <mergeCell ref="AZ248:AZ257"/>
    <mergeCell ref="BA248:BA257"/>
    <mergeCell ref="BB248:BB257"/>
    <mergeCell ref="BC248:BC257"/>
    <mergeCell ref="BD248:BD257"/>
    <mergeCell ref="AM248:AM257"/>
    <mergeCell ref="AP248:AP257"/>
    <mergeCell ref="AQ248:AQ257"/>
    <mergeCell ref="AR248:AR257"/>
    <mergeCell ref="AX248:AX257"/>
    <mergeCell ref="AB248:AB257"/>
    <mergeCell ref="AC248:AC257"/>
    <mergeCell ref="AD248:AD257"/>
    <mergeCell ref="AK248:AK257"/>
    <mergeCell ref="AL248:AL257"/>
    <mergeCell ref="U248:U257"/>
    <mergeCell ref="V248:V257"/>
    <mergeCell ref="W248:W257"/>
    <mergeCell ref="Z248:Z257"/>
    <mergeCell ref="AA248:AA257"/>
    <mergeCell ref="BE248:BE257"/>
    <mergeCell ref="BE258:BE267"/>
    <mergeCell ref="B248:B257"/>
    <mergeCell ref="C248:C257"/>
    <mergeCell ref="G248:G257"/>
    <mergeCell ref="N248:N257"/>
    <mergeCell ref="P248:P257"/>
    <mergeCell ref="BF238:BF247"/>
    <mergeCell ref="BG238:BG247"/>
    <mergeCell ref="BH238:BH247"/>
    <mergeCell ref="BI238:BI247"/>
    <mergeCell ref="BJ238:BK247"/>
    <mergeCell ref="AZ238:AZ247"/>
    <mergeCell ref="BA238:BA247"/>
    <mergeCell ref="BB238:BB247"/>
    <mergeCell ref="BC238:BC247"/>
    <mergeCell ref="BD238:BD247"/>
    <mergeCell ref="AM238:AM247"/>
    <mergeCell ref="AP238:AP247"/>
    <mergeCell ref="AQ238:AQ247"/>
    <mergeCell ref="AR238:AR247"/>
    <mergeCell ref="AX238:AX247"/>
    <mergeCell ref="AB238:AB247"/>
    <mergeCell ref="AC238:AC247"/>
    <mergeCell ref="AD238:AD247"/>
    <mergeCell ref="AK238:AK247"/>
    <mergeCell ref="AL238:AL247"/>
    <mergeCell ref="U238:U247"/>
    <mergeCell ref="V238:V247"/>
    <mergeCell ref="W238:W247"/>
    <mergeCell ref="Z238:Z247"/>
    <mergeCell ref="AA238:AA247"/>
    <mergeCell ref="B238:B247"/>
    <mergeCell ref="C238:C247"/>
    <mergeCell ref="G238:G247"/>
    <mergeCell ref="N238:N247"/>
    <mergeCell ref="P238:P247"/>
    <mergeCell ref="BF228:BF237"/>
    <mergeCell ref="BG228:BG237"/>
    <mergeCell ref="BH228:BH237"/>
    <mergeCell ref="BI228:BI237"/>
    <mergeCell ref="BJ228:BK237"/>
    <mergeCell ref="AZ228:AZ237"/>
    <mergeCell ref="BA228:BA237"/>
    <mergeCell ref="BB228:BB237"/>
    <mergeCell ref="BC228:BC237"/>
    <mergeCell ref="BD228:BD237"/>
    <mergeCell ref="AM228:AM237"/>
    <mergeCell ref="AP228:AP237"/>
    <mergeCell ref="AQ228:AQ237"/>
    <mergeCell ref="AR228:AR237"/>
    <mergeCell ref="AX228:AX237"/>
    <mergeCell ref="AB228:AB237"/>
    <mergeCell ref="AC228:AC237"/>
    <mergeCell ref="AD228:AD237"/>
    <mergeCell ref="AK228:AK237"/>
    <mergeCell ref="AL228:AL237"/>
    <mergeCell ref="U228:U237"/>
    <mergeCell ref="V228:V237"/>
    <mergeCell ref="W228:W237"/>
    <mergeCell ref="Z228:Z237"/>
    <mergeCell ref="AA228:AA237"/>
    <mergeCell ref="BE228:BE237"/>
    <mergeCell ref="BE238:BE247"/>
    <mergeCell ref="B228:B237"/>
    <mergeCell ref="C228:C237"/>
    <mergeCell ref="G228:G237"/>
    <mergeCell ref="N228:N237"/>
    <mergeCell ref="P228:P237"/>
    <mergeCell ref="BF218:BF227"/>
    <mergeCell ref="BG218:BG227"/>
    <mergeCell ref="BH218:BH227"/>
    <mergeCell ref="BI218:BI227"/>
    <mergeCell ref="BJ218:BK227"/>
    <mergeCell ref="AZ218:AZ227"/>
    <mergeCell ref="BA218:BA227"/>
    <mergeCell ref="BB218:BB227"/>
    <mergeCell ref="BC218:BC227"/>
    <mergeCell ref="BD218:BD227"/>
    <mergeCell ref="AM218:AM227"/>
    <mergeCell ref="AP218:AP227"/>
    <mergeCell ref="AQ218:AQ227"/>
    <mergeCell ref="AR218:AR227"/>
    <mergeCell ref="AX218:AX227"/>
    <mergeCell ref="AB218:AB227"/>
    <mergeCell ref="AC218:AC227"/>
    <mergeCell ref="AD218:AD227"/>
    <mergeCell ref="AK218:AK227"/>
    <mergeCell ref="AL218:AL227"/>
    <mergeCell ref="U218:U227"/>
    <mergeCell ref="V218:V227"/>
    <mergeCell ref="W218:W227"/>
    <mergeCell ref="Z218:Z227"/>
    <mergeCell ref="AA218:AA227"/>
    <mergeCell ref="B218:B227"/>
    <mergeCell ref="C218:C227"/>
    <mergeCell ref="G218:G227"/>
    <mergeCell ref="N218:N227"/>
    <mergeCell ref="P218:P227"/>
    <mergeCell ref="BF208:BF217"/>
    <mergeCell ref="BG208:BG217"/>
    <mergeCell ref="BH208:BH217"/>
    <mergeCell ref="BI208:BI217"/>
    <mergeCell ref="BJ208:BK217"/>
    <mergeCell ref="AZ208:AZ217"/>
    <mergeCell ref="BA208:BA217"/>
    <mergeCell ref="BB208:BB217"/>
    <mergeCell ref="BC208:BC217"/>
    <mergeCell ref="BD208:BD217"/>
    <mergeCell ref="AM208:AM217"/>
    <mergeCell ref="AP208:AP217"/>
    <mergeCell ref="AQ208:AQ217"/>
    <mergeCell ref="AR208:AR217"/>
    <mergeCell ref="AX208:AX217"/>
    <mergeCell ref="AB208:AB217"/>
    <mergeCell ref="AC208:AC217"/>
    <mergeCell ref="AD208:AD217"/>
    <mergeCell ref="AK208:AK217"/>
    <mergeCell ref="AL208:AL217"/>
    <mergeCell ref="U208:U217"/>
    <mergeCell ref="V208:V217"/>
    <mergeCell ref="W208:W217"/>
    <mergeCell ref="Z208:Z217"/>
    <mergeCell ref="AA208:AA217"/>
    <mergeCell ref="BE208:BE217"/>
    <mergeCell ref="BE218:BE227"/>
    <mergeCell ref="B208:B217"/>
    <mergeCell ref="C208:C217"/>
    <mergeCell ref="G208:G217"/>
    <mergeCell ref="N208:N217"/>
    <mergeCell ref="P208:P217"/>
    <mergeCell ref="BF198:BF207"/>
    <mergeCell ref="BG198:BG207"/>
    <mergeCell ref="BH198:BH207"/>
    <mergeCell ref="BI198:BI207"/>
    <mergeCell ref="BJ198:BK207"/>
    <mergeCell ref="AZ198:AZ207"/>
    <mergeCell ref="BA198:BA207"/>
    <mergeCell ref="BB198:BB207"/>
    <mergeCell ref="BC198:BC207"/>
    <mergeCell ref="BD198:BD207"/>
    <mergeCell ref="AM198:AM207"/>
    <mergeCell ref="AP198:AP207"/>
    <mergeCell ref="AQ198:AQ207"/>
    <mergeCell ref="AR198:AR207"/>
    <mergeCell ref="AX198:AX207"/>
    <mergeCell ref="AB198:AB207"/>
    <mergeCell ref="AC198:AC207"/>
    <mergeCell ref="AD198:AD207"/>
    <mergeCell ref="AK198:AK207"/>
    <mergeCell ref="AL198:AL207"/>
    <mergeCell ref="U198:U207"/>
    <mergeCell ref="V198:V207"/>
    <mergeCell ref="W198:W207"/>
    <mergeCell ref="Z198:Z207"/>
    <mergeCell ref="AA198:AA207"/>
    <mergeCell ref="B198:B207"/>
    <mergeCell ref="C198:C207"/>
    <mergeCell ref="G198:G207"/>
    <mergeCell ref="N198:N207"/>
    <mergeCell ref="P198:P207"/>
    <mergeCell ref="BF188:BF197"/>
    <mergeCell ref="BG188:BG197"/>
    <mergeCell ref="BH188:BH197"/>
    <mergeCell ref="BI188:BI197"/>
    <mergeCell ref="BJ188:BK197"/>
    <mergeCell ref="AZ188:AZ197"/>
    <mergeCell ref="BA188:BA197"/>
    <mergeCell ref="BB188:BB197"/>
    <mergeCell ref="BC188:BC197"/>
    <mergeCell ref="BD188:BD197"/>
    <mergeCell ref="AM188:AM197"/>
    <mergeCell ref="AP188:AP197"/>
    <mergeCell ref="AQ188:AQ197"/>
    <mergeCell ref="AR188:AR197"/>
    <mergeCell ref="AX188:AX197"/>
    <mergeCell ref="AB188:AB197"/>
    <mergeCell ref="AC188:AC197"/>
    <mergeCell ref="AD188:AD197"/>
    <mergeCell ref="AK188:AK197"/>
    <mergeCell ref="AL188:AL197"/>
    <mergeCell ref="U188:U197"/>
    <mergeCell ref="V188:V197"/>
    <mergeCell ref="W188:W197"/>
    <mergeCell ref="Z188:Z197"/>
    <mergeCell ref="AA188:AA197"/>
    <mergeCell ref="BE188:BE197"/>
    <mergeCell ref="BE198:BE207"/>
    <mergeCell ref="B188:B197"/>
    <mergeCell ref="C188:C197"/>
    <mergeCell ref="G188:G197"/>
    <mergeCell ref="N188:N197"/>
    <mergeCell ref="P188:P197"/>
    <mergeCell ref="BF178:BF187"/>
    <mergeCell ref="BG178:BG187"/>
    <mergeCell ref="BH178:BH187"/>
    <mergeCell ref="BI178:BI187"/>
    <mergeCell ref="BJ178:BK187"/>
    <mergeCell ref="AZ178:AZ187"/>
    <mergeCell ref="BA178:BA187"/>
    <mergeCell ref="BB178:BB187"/>
    <mergeCell ref="BC178:BC187"/>
    <mergeCell ref="BD178:BD187"/>
    <mergeCell ref="AM178:AM187"/>
    <mergeCell ref="AP178:AP187"/>
    <mergeCell ref="AQ178:AQ187"/>
    <mergeCell ref="AR178:AR187"/>
    <mergeCell ref="AX178:AX187"/>
    <mergeCell ref="AB178:AB187"/>
    <mergeCell ref="AC178:AC187"/>
    <mergeCell ref="AD178:AD187"/>
    <mergeCell ref="AK178:AK187"/>
    <mergeCell ref="AL178:AL187"/>
    <mergeCell ref="U178:U187"/>
    <mergeCell ref="V178:V187"/>
    <mergeCell ref="W178:W187"/>
    <mergeCell ref="Z178:Z187"/>
    <mergeCell ref="AA178:AA187"/>
    <mergeCell ref="B178:B187"/>
    <mergeCell ref="C178:C187"/>
    <mergeCell ref="G178:G187"/>
    <mergeCell ref="N178:N187"/>
    <mergeCell ref="P178:P187"/>
    <mergeCell ref="BF168:BF177"/>
    <mergeCell ref="BG168:BG177"/>
    <mergeCell ref="BH168:BH177"/>
    <mergeCell ref="BI168:BI177"/>
    <mergeCell ref="BJ168:BK177"/>
    <mergeCell ref="AZ168:AZ177"/>
    <mergeCell ref="BA168:BA177"/>
    <mergeCell ref="BB168:BB177"/>
    <mergeCell ref="BC168:BC177"/>
    <mergeCell ref="BD168:BD177"/>
    <mergeCell ref="AM168:AM177"/>
    <mergeCell ref="AP168:AP177"/>
    <mergeCell ref="AQ168:AQ177"/>
    <mergeCell ref="AR168:AR177"/>
    <mergeCell ref="AX168:AX177"/>
    <mergeCell ref="AB168:AB177"/>
    <mergeCell ref="AC168:AC177"/>
    <mergeCell ref="AD168:AD177"/>
    <mergeCell ref="AK168:AK177"/>
    <mergeCell ref="AL168:AL177"/>
    <mergeCell ref="U168:U177"/>
    <mergeCell ref="V168:V177"/>
    <mergeCell ref="W168:W177"/>
    <mergeCell ref="Z168:Z177"/>
    <mergeCell ref="AA168:AA177"/>
    <mergeCell ref="BE168:BE177"/>
    <mergeCell ref="BE178:BE187"/>
    <mergeCell ref="B168:B177"/>
    <mergeCell ref="C168:C177"/>
    <mergeCell ref="G168:G177"/>
    <mergeCell ref="N168:N177"/>
    <mergeCell ref="P168:P177"/>
    <mergeCell ref="BF158:BF167"/>
    <mergeCell ref="BG158:BG167"/>
    <mergeCell ref="BH158:BH167"/>
    <mergeCell ref="BI158:BI167"/>
    <mergeCell ref="BJ158:BK167"/>
    <mergeCell ref="AZ158:AZ167"/>
    <mergeCell ref="BA158:BA167"/>
    <mergeCell ref="BB158:BB167"/>
    <mergeCell ref="BC158:BC167"/>
    <mergeCell ref="BD158:BD167"/>
    <mergeCell ref="AM158:AM167"/>
    <mergeCell ref="AP158:AP167"/>
    <mergeCell ref="AQ158:AQ167"/>
    <mergeCell ref="AR158:AR167"/>
    <mergeCell ref="AX158:AX167"/>
    <mergeCell ref="AB158:AB167"/>
    <mergeCell ref="AC158:AC167"/>
    <mergeCell ref="AD158:AD167"/>
    <mergeCell ref="AK158:AK167"/>
    <mergeCell ref="AL158:AL167"/>
    <mergeCell ref="U158:U167"/>
    <mergeCell ref="V158:V167"/>
    <mergeCell ref="W158:W167"/>
    <mergeCell ref="Z158:Z167"/>
    <mergeCell ref="AA158:AA167"/>
    <mergeCell ref="B158:B167"/>
    <mergeCell ref="C158:C167"/>
    <mergeCell ref="G158:G167"/>
    <mergeCell ref="N158:N167"/>
    <mergeCell ref="P158:P167"/>
    <mergeCell ref="BF148:BF157"/>
    <mergeCell ref="BG148:BG157"/>
    <mergeCell ref="BH148:BH157"/>
    <mergeCell ref="BI148:BI157"/>
    <mergeCell ref="BJ148:BK157"/>
    <mergeCell ref="AZ148:AZ157"/>
    <mergeCell ref="BA148:BA157"/>
    <mergeCell ref="BB148:BB157"/>
    <mergeCell ref="BC148:BC157"/>
    <mergeCell ref="BD148:BD157"/>
    <mergeCell ref="AM148:AM157"/>
    <mergeCell ref="AP148:AP157"/>
    <mergeCell ref="AQ148:AQ157"/>
    <mergeCell ref="AR148:AR157"/>
    <mergeCell ref="AX148:AX157"/>
    <mergeCell ref="AB148:AB157"/>
    <mergeCell ref="AC148:AC157"/>
    <mergeCell ref="AD148:AD157"/>
    <mergeCell ref="AK148:AK157"/>
    <mergeCell ref="AL148:AL157"/>
    <mergeCell ref="U148:U157"/>
    <mergeCell ref="V148:V157"/>
    <mergeCell ref="W148:W157"/>
    <mergeCell ref="Z148:Z157"/>
    <mergeCell ref="AA148:AA157"/>
    <mergeCell ref="BE148:BE157"/>
    <mergeCell ref="BE158:BE167"/>
    <mergeCell ref="B148:B157"/>
    <mergeCell ref="C148:C157"/>
    <mergeCell ref="G148:G157"/>
    <mergeCell ref="N148:N157"/>
    <mergeCell ref="P148:P157"/>
    <mergeCell ref="BF138:BF147"/>
    <mergeCell ref="BG138:BG147"/>
    <mergeCell ref="BH138:BH147"/>
    <mergeCell ref="BI138:BI147"/>
    <mergeCell ref="BJ138:BK147"/>
    <mergeCell ref="AZ138:AZ147"/>
    <mergeCell ref="BA138:BA147"/>
    <mergeCell ref="BB138:BB147"/>
    <mergeCell ref="BC138:BC147"/>
    <mergeCell ref="BD138:BD147"/>
    <mergeCell ref="AM138:AM147"/>
    <mergeCell ref="AP138:AP147"/>
    <mergeCell ref="AQ138:AQ147"/>
    <mergeCell ref="AR138:AR147"/>
    <mergeCell ref="AX138:AX147"/>
    <mergeCell ref="AB138:AB147"/>
    <mergeCell ref="AC138:AC147"/>
    <mergeCell ref="AD138:AD147"/>
    <mergeCell ref="AK138:AK147"/>
    <mergeCell ref="AL138:AL147"/>
    <mergeCell ref="U138:U147"/>
    <mergeCell ref="V138:V147"/>
    <mergeCell ref="W138:W147"/>
    <mergeCell ref="Z138:Z147"/>
    <mergeCell ref="AA138:AA147"/>
    <mergeCell ref="B138:B147"/>
    <mergeCell ref="C138:C147"/>
    <mergeCell ref="G138:G147"/>
    <mergeCell ref="N138:N147"/>
    <mergeCell ref="P138:P147"/>
    <mergeCell ref="BF128:BF137"/>
    <mergeCell ref="BG128:BG137"/>
    <mergeCell ref="BH128:BH137"/>
    <mergeCell ref="BI128:BI137"/>
    <mergeCell ref="BJ128:BK137"/>
    <mergeCell ref="AZ128:AZ137"/>
    <mergeCell ref="BA128:BA137"/>
    <mergeCell ref="BB128:BB137"/>
    <mergeCell ref="BC128:BC137"/>
    <mergeCell ref="BD128:BD137"/>
    <mergeCell ref="AM128:AM137"/>
    <mergeCell ref="AP128:AP137"/>
    <mergeCell ref="AQ128:AQ137"/>
    <mergeCell ref="AR128:AR137"/>
    <mergeCell ref="AX128:AX137"/>
    <mergeCell ref="AB128:AB137"/>
    <mergeCell ref="AC128:AC137"/>
    <mergeCell ref="AD128:AD137"/>
    <mergeCell ref="AK128:AK137"/>
    <mergeCell ref="AL128:AL137"/>
    <mergeCell ref="U128:U137"/>
    <mergeCell ref="V128:V137"/>
    <mergeCell ref="W128:W137"/>
    <mergeCell ref="Z128:Z137"/>
    <mergeCell ref="AA128:AA137"/>
    <mergeCell ref="BE128:BE137"/>
    <mergeCell ref="BE138:BE147"/>
    <mergeCell ref="B128:B137"/>
    <mergeCell ref="C128:C137"/>
    <mergeCell ref="G128:G137"/>
    <mergeCell ref="N128:N137"/>
    <mergeCell ref="P128:P137"/>
    <mergeCell ref="BF118:BF127"/>
    <mergeCell ref="BG118:BG127"/>
    <mergeCell ref="BH118:BH127"/>
    <mergeCell ref="BI118:BI127"/>
    <mergeCell ref="BJ118:BK127"/>
    <mergeCell ref="AZ118:AZ127"/>
    <mergeCell ref="BA118:BA127"/>
    <mergeCell ref="BB118:BB127"/>
    <mergeCell ref="BC118:BC127"/>
    <mergeCell ref="BD118:BD127"/>
    <mergeCell ref="AM118:AM127"/>
    <mergeCell ref="AP118:AP127"/>
    <mergeCell ref="AQ118:AQ127"/>
    <mergeCell ref="AR118:AR127"/>
    <mergeCell ref="AX118:AX127"/>
    <mergeCell ref="AB118:AB127"/>
    <mergeCell ref="AC118:AC127"/>
    <mergeCell ref="AD118:AD127"/>
    <mergeCell ref="AK118:AK127"/>
    <mergeCell ref="AL118:AL127"/>
    <mergeCell ref="U118:U127"/>
    <mergeCell ref="V118:V127"/>
    <mergeCell ref="W118:W127"/>
    <mergeCell ref="Z118:Z127"/>
    <mergeCell ref="AA118:AA127"/>
    <mergeCell ref="B118:B127"/>
    <mergeCell ref="C118:C127"/>
    <mergeCell ref="G118:G127"/>
    <mergeCell ref="N118:N127"/>
    <mergeCell ref="P118:P127"/>
    <mergeCell ref="BF108:BF117"/>
    <mergeCell ref="BG108:BG117"/>
    <mergeCell ref="BH108:BH117"/>
    <mergeCell ref="BI108:BI117"/>
    <mergeCell ref="BJ108:BK117"/>
    <mergeCell ref="AZ108:AZ117"/>
    <mergeCell ref="BA108:BA117"/>
    <mergeCell ref="BB108:BB117"/>
    <mergeCell ref="BC108:BC117"/>
    <mergeCell ref="BD108:BD117"/>
    <mergeCell ref="AM108:AM117"/>
    <mergeCell ref="AP108:AP117"/>
    <mergeCell ref="AQ108:AQ117"/>
    <mergeCell ref="AR108:AR117"/>
    <mergeCell ref="AX108:AX117"/>
    <mergeCell ref="AB108:AB117"/>
    <mergeCell ref="AC108:AC117"/>
    <mergeCell ref="AD108:AD117"/>
    <mergeCell ref="AK108:AK117"/>
    <mergeCell ref="AL108:AL117"/>
    <mergeCell ref="U108:U117"/>
    <mergeCell ref="V108:V117"/>
    <mergeCell ref="W108:W117"/>
    <mergeCell ref="Z108:Z117"/>
    <mergeCell ref="AA108:AA117"/>
    <mergeCell ref="BE108:BE117"/>
    <mergeCell ref="BE118:BE127"/>
    <mergeCell ref="B108:B117"/>
    <mergeCell ref="C108:C117"/>
    <mergeCell ref="G108:G117"/>
    <mergeCell ref="N108:N117"/>
    <mergeCell ref="P108:P117"/>
    <mergeCell ref="BF98:BF107"/>
    <mergeCell ref="BG98:BG107"/>
    <mergeCell ref="BH98:BH107"/>
    <mergeCell ref="BI98:BI107"/>
    <mergeCell ref="BJ98:BK107"/>
    <mergeCell ref="AZ98:AZ107"/>
    <mergeCell ref="BA98:BA107"/>
    <mergeCell ref="BB98:BB107"/>
    <mergeCell ref="BC98:BC107"/>
    <mergeCell ref="BD98:BD107"/>
    <mergeCell ref="AM98:AM107"/>
    <mergeCell ref="AP98:AP107"/>
    <mergeCell ref="AQ98:AQ107"/>
    <mergeCell ref="AR98:AR107"/>
    <mergeCell ref="AX98:AX107"/>
    <mergeCell ref="AB98:AB107"/>
    <mergeCell ref="AC98:AC107"/>
    <mergeCell ref="AD98:AD107"/>
    <mergeCell ref="AK98:AK107"/>
    <mergeCell ref="AL98:AL107"/>
    <mergeCell ref="U98:U107"/>
    <mergeCell ref="V98:V107"/>
    <mergeCell ref="W98:W107"/>
    <mergeCell ref="Z98:Z107"/>
    <mergeCell ref="AA98:AA107"/>
    <mergeCell ref="B98:B107"/>
    <mergeCell ref="C98:C107"/>
    <mergeCell ref="G98:G107"/>
    <mergeCell ref="N98:N107"/>
    <mergeCell ref="P98:P107"/>
    <mergeCell ref="BF88:BF97"/>
    <mergeCell ref="BG88:BG97"/>
    <mergeCell ref="BH88:BH97"/>
    <mergeCell ref="BI88:BI97"/>
    <mergeCell ref="BJ88:BK97"/>
    <mergeCell ref="AZ88:AZ97"/>
    <mergeCell ref="BA88:BA97"/>
    <mergeCell ref="BB88:BB97"/>
    <mergeCell ref="BC88:BC97"/>
    <mergeCell ref="BD88:BD97"/>
    <mergeCell ref="AM88:AM97"/>
    <mergeCell ref="AP88:AP97"/>
    <mergeCell ref="AQ88:AQ97"/>
    <mergeCell ref="AR88:AR97"/>
    <mergeCell ref="AX88:AX97"/>
    <mergeCell ref="AB88:AB97"/>
    <mergeCell ref="AC88:AC97"/>
    <mergeCell ref="AD88:AD97"/>
    <mergeCell ref="AK88:AK97"/>
    <mergeCell ref="AL88:AL97"/>
    <mergeCell ref="U88:U97"/>
    <mergeCell ref="V88:V97"/>
    <mergeCell ref="W88:W97"/>
    <mergeCell ref="Z88:Z97"/>
    <mergeCell ref="AA88:AA97"/>
    <mergeCell ref="BE88:BE97"/>
    <mergeCell ref="BE98:BE107"/>
    <mergeCell ref="B88:B97"/>
    <mergeCell ref="C88:C97"/>
    <mergeCell ref="G88:G97"/>
    <mergeCell ref="N88:N97"/>
    <mergeCell ref="P88:P97"/>
    <mergeCell ref="BF78:BF87"/>
    <mergeCell ref="BG78:BG87"/>
    <mergeCell ref="BH78:BH87"/>
    <mergeCell ref="BI78:BI87"/>
    <mergeCell ref="BJ78:BK87"/>
    <mergeCell ref="AZ78:AZ87"/>
    <mergeCell ref="BA78:BA87"/>
    <mergeCell ref="BB78:BB87"/>
    <mergeCell ref="BC78:BC87"/>
    <mergeCell ref="BD78:BD87"/>
    <mergeCell ref="AM78:AM87"/>
    <mergeCell ref="AP78:AP87"/>
    <mergeCell ref="AQ78:AQ87"/>
    <mergeCell ref="AR78:AR87"/>
    <mergeCell ref="AX78:AX87"/>
    <mergeCell ref="AB78:AB87"/>
    <mergeCell ref="AC78:AC87"/>
    <mergeCell ref="AD78:AD87"/>
    <mergeCell ref="AK78:AK87"/>
    <mergeCell ref="AL78:AL87"/>
    <mergeCell ref="U78:U87"/>
    <mergeCell ref="V78:V87"/>
    <mergeCell ref="W78:W87"/>
    <mergeCell ref="Z78:Z87"/>
    <mergeCell ref="AA78:AA87"/>
    <mergeCell ref="B78:B87"/>
    <mergeCell ref="C78:C87"/>
    <mergeCell ref="G78:G87"/>
    <mergeCell ref="N78:N87"/>
    <mergeCell ref="P78:P87"/>
    <mergeCell ref="BF68:BF77"/>
    <mergeCell ref="BG68:BG77"/>
    <mergeCell ref="BH68:BH77"/>
    <mergeCell ref="BI68:BI77"/>
    <mergeCell ref="BJ68:BK77"/>
    <mergeCell ref="AZ68:AZ77"/>
    <mergeCell ref="BA68:BA77"/>
    <mergeCell ref="BB68:BB77"/>
    <mergeCell ref="BC68:BC77"/>
    <mergeCell ref="BD68:BD77"/>
    <mergeCell ref="AM68:AM77"/>
    <mergeCell ref="AP68:AP77"/>
    <mergeCell ref="AQ68:AQ77"/>
    <mergeCell ref="AR68:AR77"/>
    <mergeCell ref="AX68:AX77"/>
    <mergeCell ref="AB68:AB77"/>
    <mergeCell ref="AC68:AC77"/>
    <mergeCell ref="AD68:AD77"/>
    <mergeCell ref="AK68:AK77"/>
    <mergeCell ref="AL68:AL77"/>
    <mergeCell ref="U68:U77"/>
    <mergeCell ref="V68:V77"/>
    <mergeCell ref="W68:W77"/>
    <mergeCell ref="Z68:Z77"/>
    <mergeCell ref="AA68:AA77"/>
    <mergeCell ref="BE68:BE77"/>
    <mergeCell ref="BE78:BE87"/>
    <mergeCell ref="B68:B77"/>
    <mergeCell ref="C68:C77"/>
    <mergeCell ref="G68:G77"/>
    <mergeCell ref="N68:N77"/>
    <mergeCell ref="P68:P77"/>
    <mergeCell ref="BF58:BF67"/>
    <mergeCell ref="BG58:BG67"/>
    <mergeCell ref="BH58:BH67"/>
    <mergeCell ref="BI58:BI67"/>
    <mergeCell ref="BJ58:BK67"/>
    <mergeCell ref="AZ58:AZ67"/>
    <mergeCell ref="BA58:BA67"/>
    <mergeCell ref="BB58:BB67"/>
    <mergeCell ref="BC58:BC67"/>
    <mergeCell ref="BD58:BD67"/>
    <mergeCell ref="AM58:AM67"/>
    <mergeCell ref="AP58:AP67"/>
    <mergeCell ref="AQ58:AQ67"/>
    <mergeCell ref="AR58:AR67"/>
    <mergeCell ref="AX58:AX67"/>
    <mergeCell ref="AB58:AB67"/>
    <mergeCell ref="AC58:AC67"/>
    <mergeCell ref="AD58:AD67"/>
    <mergeCell ref="AK58:AK67"/>
    <mergeCell ref="AL58:AL67"/>
    <mergeCell ref="U58:U67"/>
    <mergeCell ref="V58:V67"/>
    <mergeCell ref="W58:W67"/>
    <mergeCell ref="Z58:Z67"/>
    <mergeCell ref="AA58:AA67"/>
    <mergeCell ref="B58:B67"/>
    <mergeCell ref="C58:C67"/>
    <mergeCell ref="G58:G67"/>
    <mergeCell ref="N58:N67"/>
    <mergeCell ref="P58:P67"/>
    <mergeCell ref="BF48:BF57"/>
    <mergeCell ref="BG48:BG57"/>
    <mergeCell ref="BH48:BH57"/>
    <mergeCell ref="BI48:BI57"/>
    <mergeCell ref="BJ48:BK57"/>
    <mergeCell ref="AZ48:AZ57"/>
    <mergeCell ref="BA48:BA57"/>
    <mergeCell ref="BB48:BB57"/>
    <mergeCell ref="BC48:BC57"/>
    <mergeCell ref="BD48:BD57"/>
    <mergeCell ref="AM48:AM57"/>
    <mergeCell ref="AP48:AP57"/>
    <mergeCell ref="AQ48:AQ57"/>
    <mergeCell ref="AR48:AR57"/>
    <mergeCell ref="AX48:AX57"/>
    <mergeCell ref="AB48:AB57"/>
    <mergeCell ref="AC48:AC57"/>
    <mergeCell ref="AD48:AD57"/>
    <mergeCell ref="AK48:AK57"/>
    <mergeCell ref="AL48:AL57"/>
    <mergeCell ref="U48:U57"/>
    <mergeCell ref="V48:V57"/>
    <mergeCell ref="W48:W57"/>
    <mergeCell ref="Z48:Z57"/>
    <mergeCell ref="AA48:AA57"/>
    <mergeCell ref="BE48:BE57"/>
    <mergeCell ref="BE58:BE67"/>
    <mergeCell ref="B48:B57"/>
    <mergeCell ref="C48:C57"/>
    <mergeCell ref="G48:G57"/>
    <mergeCell ref="N48:N57"/>
    <mergeCell ref="P48:P57"/>
    <mergeCell ref="BF38:BF47"/>
    <mergeCell ref="BG38:BG47"/>
    <mergeCell ref="BH38:BH47"/>
    <mergeCell ref="BI38:BI47"/>
    <mergeCell ref="BJ38:BK47"/>
    <mergeCell ref="AZ38:AZ47"/>
    <mergeCell ref="BA38:BA47"/>
    <mergeCell ref="BB38:BB47"/>
    <mergeCell ref="BC38:BC47"/>
    <mergeCell ref="BD38:BD47"/>
    <mergeCell ref="AM38:AM47"/>
    <mergeCell ref="AP38:AP47"/>
    <mergeCell ref="AQ38:AQ47"/>
    <mergeCell ref="AR38:AR47"/>
    <mergeCell ref="AX38:AX47"/>
    <mergeCell ref="AB38:AB47"/>
    <mergeCell ref="AC38:AC47"/>
    <mergeCell ref="AD38:AD47"/>
    <mergeCell ref="AK38:AK47"/>
    <mergeCell ref="AL38:AL47"/>
    <mergeCell ref="U38:U47"/>
    <mergeCell ref="V38:V47"/>
    <mergeCell ref="W38:W47"/>
    <mergeCell ref="Z38:Z47"/>
    <mergeCell ref="AA38:AA47"/>
    <mergeCell ref="B38:B47"/>
    <mergeCell ref="C38:C47"/>
    <mergeCell ref="G38:G47"/>
    <mergeCell ref="N38:N47"/>
    <mergeCell ref="P38:P47"/>
    <mergeCell ref="BF28:BF37"/>
    <mergeCell ref="BG28:BG37"/>
    <mergeCell ref="BH28:BH37"/>
    <mergeCell ref="BI28:BI37"/>
    <mergeCell ref="BJ28:BK37"/>
    <mergeCell ref="AZ28:AZ37"/>
    <mergeCell ref="BA28:BA37"/>
    <mergeCell ref="BB28:BB37"/>
    <mergeCell ref="BC28:BC37"/>
    <mergeCell ref="BD28:BD37"/>
    <mergeCell ref="AM28:AM37"/>
    <mergeCell ref="AP28:AP37"/>
    <mergeCell ref="AQ28:AQ37"/>
    <mergeCell ref="AR28:AR37"/>
    <mergeCell ref="AX28:AX37"/>
    <mergeCell ref="AB28:AB37"/>
    <mergeCell ref="AC28:AC37"/>
    <mergeCell ref="AD28:AD37"/>
    <mergeCell ref="AK28:AK37"/>
    <mergeCell ref="AL28:AL37"/>
    <mergeCell ref="U28:U37"/>
    <mergeCell ref="V28:V37"/>
    <mergeCell ref="W28:W37"/>
    <mergeCell ref="Z28:Z37"/>
    <mergeCell ref="AA28:AA37"/>
    <mergeCell ref="BE28:BE37"/>
    <mergeCell ref="BE38:BE47"/>
    <mergeCell ref="C6:C7"/>
    <mergeCell ref="B28:B37"/>
    <mergeCell ref="C28:C37"/>
    <mergeCell ref="G28:G37"/>
    <mergeCell ref="N28:N37"/>
    <mergeCell ref="P28:P37"/>
    <mergeCell ref="BF18:BF27"/>
    <mergeCell ref="BG18:BG27"/>
    <mergeCell ref="BH18:BH27"/>
    <mergeCell ref="BI18:BI27"/>
    <mergeCell ref="BJ18:BK27"/>
    <mergeCell ref="AZ18:AZ27"/>
    <mergeCell ref="BA18:BA27"/>
    <mergeCell ref="BB18:BB27"/>
    <mergeCell ref="BC18:BC27"/>
    <mergeCell ref="BD18:BD27"/>
    <mergeCell ref="AM18:AM27"/>
    <mergeCell ref="AP18:AP27"/>
    <mergeCell ref="AQ18:AQ27"/>
    <mergeCell ref="AR18:AR27"/>
    <mergeCell ref="AX18:AX27"/>
    <mergeCell ref="B18:B27"/>
    <mergeCell ref="C18:C27"/>
    <mergeCell ref="G18:G27"/>
    <mergeCell ref="N18:N27"/>
    <mergeCell ref="P18:P27"/>
    <mergeCell ref="U18:U27"/>
    <mergeCell ref="V18:V27"/>
    <mergeCell ref="W18:W27"/>
    <mergeCell ref="Z18:Z27"/>
    <mergeCell ref="AA18:AA27"/>
    <mergeCell ref="AB18:AB27"/>
    <mergeCell ref="AC18:AC27"/>
    <mergeCell ref="AD18:AD27"/>
    <mergeCell ref="AK18:AK27"/>
    <mergeCell ref="AL18:AL27"/>
    <mergeCell ref="BG8:BG17"/>
    <mergeCell ref="BH8:BH17"/>
    <mergeCell ref="AK8:AK17"/>
    <mergeCell ref="AL8:AL17"/>
    <mergeCell ref="AC8:AC17"/>
    <mergeCell ref="AD8:AD17"/>
    <mergeCell ref="Z8:Z17"/>
    <mergeCell ref="AA8:AA17"/>
    <mergeCell ref="AB8:AB17"/>
    <mergeCell ref="N8:N17"/>
    <mergeCell ref="P8:P17"/>
    <mergeCell ref="U8:U17"/>
    <mergeCell ref="V8:V17"/>
    <mergeCell ref="W8:W17"/>
    <mergeCell ref="BE8:BE17"/>
    <mergeCell ref="BE18:BE27"/>
    <mergeCell ref="AM5:AY5"/>
    <mergeCell ref="AZ6:AZ7"/>
    <mergeCell ref="BA6:BA7"/>
    <mergeCell ref="BB6:BB7"/>
    <mergeCell ref="BC6:BC7"/>
    <mergeCell ref="BD6:BD7"/>
    <mergeCell ref="BF6:BF7"/>
    <mergeCell ref="BG6:BG7"/>
    <mergeCell ref="BH6:BH7"/>
    <mergeCell ref="BI6:BI7"/>
    <mergeCell ref="AZ8:AZ17"/>
    <mergeCell ref="AM8:AM17"/>
    <mergeCell ref="AP8:AP17"/>
    <mergeCell ref="AQ8:AQ17"/>
    <mergeCell ref="AX6:AX7"/>
    <mergeCell ref="AU6:AW6"/>
    <mergeCell ref="AS6:AT6"/>
    <mergeCell ref="AQ6:AQ7"/>
    <mergeCell ref="AR6:AR7"/>
    <mergeCell ref="AZ5:BI5"/>
    <mergeCell ref="BI8:BI17"/>
    <mergeCell ref="BE6:BE7"/>
    <mergeCell ref="O6:O7"/>
    <mergeCell ref="P6:P7"/>
    <mergeCell ref="Q6:Q7"/>
    <mergeCell ref="AC6:AC7"/>
    <mergeCell ref="AK6:AK7"/>
    <mergeCell ref="AH6:AJ6"/>
    <mergeCell ref="E6:F6"/>
    <mergeCell ref="BJ6:BK7"/>
    <mergeCell ref="BJ8:BK17"/>
    <mergeCell ref="BA8:BA17"/>
    <mergeCell ref="BB8:BB17"/>
    <mergeCell ref="BC8:BC17"/>
    <mergeCell ref="BD8:BD17"/>
    <mergeCell ref="BF8:BF17"/>
    <mergeCell ref="AR8:AR17"/>
    <mergeCell ref="AX8:AX17"/>
    <mergeCell ref="AY6:AY7"/>
    <mergeCell ref="B3:V3"/>
    <mergeCell ref="B4:V4"/>
    <mergeCell ref="B2:BK2"/>
    <mergeCell ref="W3:AD3"/>
    <mergeCell ref="W4:AD4"/>
    <mergeCell ref="AE3:AL3"/>
    <mergeCell ref="AE4:AL4"/>
    <mergeCell ref="AM3:BK3"/>
    <mergeCell ref="AM4:BK4"/>
    <mergeCell ref="U6:U7"/>
    <mergeCell ref="V6:V7"/>
    <mergeCell ref="R6:T6"/>
    <mergeCell ref="W5:AD5"/>
    <mergeCell ref="Z6:AB6"/>
    <mergeCell ref="D6:D7"/>
    <mergeCell ref="B8:B17"/>
    <mergeCell ref="C8:C17"/>
    <mergeCell ref="G8:G17"/>
    <mergeCell ref="H6:N6"/>
    <mergeCell ref="AE5:AL5"/>
    <mergeCell ref="AP6:AP7"/>
    <mergeCell ref="AF6:AG6"/>
    <mergeCell ref="AD6:AD7"/>
    <mergeCell ref="AE6:AE7"/>
    <mergeCell ref="AM6:AM7"/>
    <mergeCell ref="AL6:AL7"/>
    <mergeCell ref="AN6:AO6"/>
    <mergeCell ref="W6:W7"/>
    <mergeCell ref="X6:Y6"/>
    <mergeCell ref="B5:V5"/>
    <mergeCell ref="B6:B7"/>
    <mergeCell ref="G6:G7"/>
  </mergeCells>
  <dataValidations disablePrompts="1" count="9">
    <dataValidation type="list" allowBlank="1" showInputMessage="1" showErrorMessage="1" sqref="D8:D1048576" xr:uid="{78827115-39ED-4107-A134-EA410AB7A0E6}">
      <formula1>Debris_Type</formula1>
    </dataValidation>
    <dataValidation type="list" allowBlank="1" showInputMessage="1" showErrorMessage="1" sqref="AT4 AT2 F408:F1048576 AT8:AT1048576 AO8:AO1048576 AG8:AG1048576 Y8:Y1048576" xr:uid="{62FC6817-A04B-4E8C-A92D-D9A341668D7D}">
      <formula1>Units</formula1>
    </dataValidation>
    <dataValidation type="list" allowBlank="1" showInputMessage="1" showErrorMessage="1" sqref="O8:O1048576" xr:uid="{8787308C-C269-49C5-91F5-8349D74052CB}">
      <formula1>Labor_Type</formula1>
    </dataValidation>
    <dataValidation type="list" allowBlank="1" showInputMessage="1" showErrorMessage="1" sqref="P8 P18 P28 P38 P48 P58 P68 P78 P88 P98 P108 P118 P128 P138 P148 P158 P168 P178 P188 P198 P208 P218 P228 P238 P248 P258 P268 P278 P288 P298 P308 P318 P328 P338 P348 P358 P368 P378 P388 P408:P1048576 P398" xr:uid="{17A4E175-A904-4A58-8A2D-AE0007647B09}">
      <formula1>Debris_Monitored</formula1>
    </dataValidation>
    <dataValidation type="list" allowBlank="1" showInputMessage="1" showErrorMessage="1" sqref="Q8:Q1048576" xr:uid="{66C1B302-C015-49E7-B379-8A3BC13D9811}">
      <formula1>Removed_From</formula1>
    </dataValidation>
    <dataValidation type="list" allowBlank="1" showInputMessage="1" showErrorMessage="1" sqref="AM4 AM408:AM1048576 AM2 W8 AM8 AM18 W18 AM28 W28 AM38 W38 AM48 W48 AM58 W58 AM68 W68 AM78 W78 AM88 W88 AM98 W98 AM108 W108 AM118 W118 AM128 W128 AM138 W138 AM148 W148 AM158 W158 AM168 W168 AM178 W178 AM188 W188 AM198 W198 AM208 W208 AM218 W218 AM228 W228 AM238 W238 AM248 W248 AM258 W258 AM268 W268 AM278 W278 AM288 W288 AM298 W298 AM308 W308 AM318 W318 AM328 W328 AM338 W338 AM348 W348 AM358 W358 AM368 W368 AM378 W378 AM388 W388 W408:W1048576 W398 AM398" xr:uid="{483BD568-200D-4F34-8E82-18F2AF71D4A5}">
      <formula1>Temp_Staging</formula1>
    </dataValidation>
    <dataValidation type="list" allowBlank="1" showInputMessage="1" showErrorMessage="1" sqref="AE8:AE1048576" xr:uid="{FDBA4312-6A6B-45FF-A6CA-8ABAB8EBFF4D}">
      <formula1>Reduction</formula1>
    </dataValidation>
    <dataValidation type="list" allowBlank="1" showInputMessage="1" showErrorMessage="1" sqref="G2:G5 G8 G18 G28 G38 G48 G58 G68 G78 G88 G98 G108 G118 G128 G138 G148 G158 G168 G178 G188 G198 G208 G218 G228 G238 G248 G258 G268 G278 G288 G298 G308 G318 G328 G338 G348 G358 G368 G378 G388 G408:G1048576 G398" xr:uid="{E4E96B7F-EC2F-4A34-BE21-FB3C8D46B948}">
      <formula1>Quantity_Determined</formula1>
    </dataValidation>
    <dataValidation type="list" allowBlank="1" showInputMessage="1" showErrorMessage="1" sqref="M2:M6 I2:I6 K2:K6 M8:M1048576 I8:I1048576 K8:K1048576" xr:uid="{38B327E2-ADE9-48B9-A993-9B4321373471}">
      <formula1>Additional_Units</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EA9AEE9-12FA-4535-93B7-88F9F04215C5}">
          <x14:formula1>
            <xm:f>Activity_list!$E$3</xm:f>
          </x14:formula1>
          <xm:sqref>F8:F407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3D7A4-00D0-4E35-A928-B6ACC79720C4}">
  <sheetPr>
    <tabColor theme="6" tint="0.39997558519241921"/>
  </sheetPr>
  <dimension ref="B2:R23"/>
  <sheetViews>
    <sheetView topLeftCell="K1" workbookViewId="0">
      <selection activeCell="Q13" sqref="Q13"/>
    </sheetView>
  </sheetViews>
  <sheetFormatPr defaultRowHeight="13.2" x14ac:dyDescent="0.25"/>
  <cols>
    <col min="2" max="2" width="30" bestFit="1" customWidth="1"/>
    <col min="4" max="4" width="13.109375" bestFit="1" customWidth="1"/>
    <col min="5" max="5" width="11.6640625" customWidth="1"/>
    <col min="6" max="6" width="21" customWidth="1"/>
    <col min="7" max="7" width="43.109375" bestFit="1" customWidth="1"/>
    <col min="9" max="9" width="17.5546875" bestFit="1" customWidth="1"/>
    <col min="11" max="11" width="20" bestFit="1" customWidth="1"/>
    <col min="13" max="13" width="18.6640625" bestFit="1" customWidth="1"/>
    <col min="15" max="15" width="17.44140625" bestFit="1" customWidth="1"/>
    <col min="17" max="17" width="18.88671875" bestFit="1" customWidth="1"/>
    <col min="18" max="18" width="13.6640625" customWidth="1"/>
  </cols>
  <sheetData>
    <row r="2" spans="2:18" s="256" customFormat="1" x14ac:dyDescent="0.25">
      <c r="B2" s="256" t="s">
        <v>114</v>
      </c>
      <c r="D2" s="256" t="s">
        <v>132</v>
      </c>
      <c r="E2" s="256" t="s">
        <v>219</v>
      </c>
      <c r="F2" s="256" t="s">
        <v>222</v>
      </c>
      <c r="G2" s="256" t="s">
        <v>118</v>
      </c>
      <c r="I2" s="256" t="s">
        <v>117</v>
      </c>
      <c r="K2" s="256" t="s">
        <v>171</v>
      </c>
      <c r="M2" s="256" t="s">
        <v>176</v>
      </c>
      <c r="O2" s="256" t="s">
        <v>184</v>
      </c>
      <c r="Q2" s="256" t="s">
        <v>185</v>
      </c>
      <c r="R2" s="256" t="s">
        <v>230</v>
      </c>
    </row>
    <row r="3" spans="2:18" x14ac:dyDescent="0.25">
      <c r="B3" t="s">
        <v>140</v>
      </c>
      <c r="D3" t="s">
        <v>151</v>
      </c>
      <c r="E3" s="216" t="s">
        <v>151</v>
      </c>
      <c r="F3" s="216" t="s">
        <v>156</v>
      </c>
      <c r="G3" s="220" t="s">
        <v>158</v>
      </c>
      <c r="I3" t="s">
        <v>165</v>
      </c>
      <c r="K3" t="s">
        <v>172</v>
      </c>
      <c r="M3" s="216" t="s">
        <v>181</v>
      </c>
      <c r="O3" t="s">
        <v>183</v>
      </c>
      <c r="Q3" t="s">
        <v>186</v>
      </c>
      <c r="R3" s="216" t="s">
        <v>243</v>
      </c>
    </row>
    <row r="4" spans="2:18" x14ac:dyDescent="0.25">
      <c r="B4" t="s">
        <v>141</v>
      </c>
      <c r="D4" t="s">
        <v>152</v>
      </c>
      <c r="F4" t="s">
        <v>152</v>
      </c>
      <c r="G4" s="220" t="s">
        <v>172</v>
      </c>
      <c r="I4" t="s">
        <v>166</v>
      </c>
      <c r="K4" t="s">
        <v>173</v>
      </c>
      <c r="M4" t="s">
        <v>178</v>
      </c>
      <c r="O4" t="s">
        <v>18</v>
      </c>
      <c r="Q4" t="s">
        <v>187</v>
      </c>
      <c r="R4" s="216" t="s">
        <v>156</v>
      </c>
    </row>
    <row r="5" spans="2:18" x14ac:dyDescent="0.25">
      <c r="B5" t="s">
        <v>142</v>
      </c>
      <c r="D5" t="s">
        <v>153</v>
      </c>
      <c r="F5" t="s">
        <v>223</v>
      </c>
      <c r="G5" s="220" t="s">
        <v>173</v>
      </c>
      <c r="I5" t="s">
        <v>167</v>
      </c>
      <c r="K5" t="s">
        <v>174</v>
      </c>
      <c r="M5" t="s">
        <v>177</v>
      </c>
      <c r="Q5" t="s">
        <v>188</v>
      </c>
      <c r="R5" s="216" t="s">
        <v>231</v>
      </c>
    </row>
    <row r="6" spans="2:18" x14ac:dyDescent="0.25">
      <c r="B6" t="s">
        <v>143</v>
      </c>
      <c r="D6" t="s">
        <v>154</v>
      </c>
      <c r="F6" t="s">
        <v>190</v>
      </c>
      <c r="G6" s="220" t="s">
        <v>174</v>
      </c>
      <c r="I6" t="s">
        <v>168</v>
      </c>
      <c r="K6" t="s">
        <v>157</v>
      </c>
      <c r="M6" t="s">
        <v>179</v>
      </c>
      <c r="Q6" s="216" t="s">
        <v>189</v>
      </c>
      <c r="R6" s="216" t="s">
        <v>153</v>
      </c>
    </row>
    <row r="7" spans="2:18" x14ac:dyDescent="0.25">
      <c r="B7" t="s">
        <v>144</v>
      </c>
      <c r="D7" t="s">
        <v>155</v>
      </c>
      <c r="F7" t="s">
        <v>191</v>
      </c>
      <c r="G7" s="220" t="s">
        <v>164</v>
      </c>
      <c r="I7" t="s">
        <v>169</v>
      </c>
      <c r="K7" t="s">
        <v>175</v>
      </c>
      <c r="M7" t="s">
        <v>180</v>
      </c>
      <c r="R7" s="216" t="s">
        <v>232</v>
      </c>
    </row>
    <row r="8" spans="2:18" x14ac:dyDescent="0.25">
      <c r="B8" s="216" t="s">
        <v>199</v>
      </c>
      <c r="D8" t="s">
        <v>156</v>
      </c>
      <c r="F8" t="s">
        <v>224</v>
      </c>
      <c r="G8" s="220" t="s">
        <v>162</v>
      </c>
      <c r="I8" t="s">
        <v>170</v>
      </c>
      <c r="M8" s="216" t="s">
        <v>297</v>
      </c>
      <c r="R8" s="216" t="s">
        <v>233</v>
      </c>
    </row>
    <row r="9" spans="2:18" x14ac:dyDescent="0.25">
      <c r="B9" t="s">
        <v>145</v>
      </c>
      <c r="D9" s="216" t="s">
        <v>190</v>
      </c>
      <c r="F9" t="s">
        <v>225</v>
      </c>
      <c r="G9" s="220" t="s">
        <v>163</v>
      </c>
      <c r="M9" t="s">
        <v>242</v>
      </c>
      <c r="R9" s="216" t="s">
        <v>234</v>
      </c>
    </row>
    <row r="10" spans="2:18" x14ac:dyDescent="0.25">
      <c r="B10" t="s">
        <v>146</v>
      </c>
      <c r="D10" s="216" t="s">
        <v>191</v>
      </c>
      <c r="F10" t="s">
        <v>226</v>
      </c>
      <c r="G10" s="220" t="s">
        <v>159</v>
      </c>
      <c r="M10" t="s">
        <v>182</v>
      </c>
      <c r="R10" s="216" t="s">
        <v>235</v>
      </c>
    </row>
    <row r="11" spans="2:18" x14ac:dyDescent="0.25">
      <c r="B11" t="s">
        <v>147</v>
      </c>
      <c r="D11" s="216" t="s">
        <v>204</v>
      </c>
      <c r="F11" t="s">
        <v>155</v>
      </c>
      <c r="G11" s="220" t="s">
        <v>160</v>
      </c>
      <c r="R11" s="216" t="s">
        <v>236</v>
      </c>
    </row>
    <row r="12" spans="2:18" x14ac:dyDescent="0.25">
      <c r="B12" t="s">
        <v>148</v>
      </c>
      <c r="D12" s="216" t="s">
        <v>208</v>
      </c>
      <c r="F12" t="s">
        <v>204</v>
      </c>
      <c r="G12" s="220" t="s">
        <v>161</v>
      </c>
      <c r="R12" s="216" t="s">
        <v>237</v>
      </c>
    </row>
    <row r="13" spans="2:18" ht="26.4" x14ac:dyDescent="0.25">
      <c r="B13" t="s">
        <v>149</v>
      </c>
      <c r="D13" t="s">
        <v>157</v>
      </c>
      <c r="F13" t="s">
        <v>153</v>
      </c>
      <c r="G13" s="220" t="s">
        <v>206</v>
      </c>
      <c r="R13" s="216" t="s">
        <v>322</v>
      </c>
    </row>
    <row r="14" spans="2:18" ht="105.6" x14ac:dyDescent="0.25">
      <c r="B14" t="s">
        <v>241</v>
      </c>
      <c r="F14" t="s">
        <v>154</v>
      </c>
      <c r="G14" s="220" t="s">
        <v>227</v>
      </c>
      <c r="R14" s="216" t="s">
        <v>238</v>
      </c>
    </row>
    <row r="15" spans="2:18" ht="26.4" x14ac:dyDescent="0.25">
      <c r="B15" t="s">
        <v>150</v>
      </c>
      <c r="F15" t="s">
        <v>151</v>
      </c>
      <c r="G15" s="220" t="s">
        <v>193</v>
      </c>
      <c r="R15" s="216" t="s">
        <v>239</v>
      </c>
    </row>
    <row r="16" spans="2:18" ht="118.8" x14ac:dyDescent="0.25">
      <c r="B16" s="216" t="s">
        <v>182</v>
      </c>
      <c r="F16" t="s">
        <v>182</v>
      </c>
      <c r="G16" s="220" t="s">
        <v>228</v>
      </c>
      <c r="R16" s="216" t="s">
        <v>240</v>
      </c>
    </row>
    <row r="17" spans="7:18" x14ac:dyDescent="0.25">
      <c r="G17" s="220" t="s">
        <v>198</v>
      </c>
      <c r="R17" s="216" t="s">
        <v>182</v>
      </c>
    </row>
    <row r="18" spans="7:18" ht="52.8" x14ac:dyDescent="0.25">
      <c r="G18" s="220" t="s">
        <v>194</v>
      </c>
    </row>
    <row r="19" spans="7:18" x14ac:dyDescent="0.25">
      <c r="G19" s="220" t="s">
        <v>195</v>
      </c>
    </row>
    <row r="20" spans="7:18" x14ac:dyDescent="0.25">
      <c r="G20" s="220" t="s">
        <v>196</v>
      </c>
    </row>
    <row r="21" spans="7:18" ht="39.6" x14ac:dyDescent="0.25">
      <c r="G21" s="220" t="s">
        <v>197</v>
      </c>
    </row>
    <row r="22" spans="7:18" ht="52.8" x14ac:dyDescent="0.25">
      <c r="G22" s="220" t="s">
        <v>203</v>
      </c>
    </row>
    <row r="23" spans="7:18" x14ac:dyDescent="0.25">
      <c r="G23" s="220" t="s">
        <v>157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87573-4CE5-4ECC-B76A-EB90D779C7C6}">
  <sheetPr>
    <tabColor theme="6" tint="0.39997558519241921"/>
  </sheetPr>
  <dimension ref="B1:K569"/>
  <sheetViews>
    <sheetView workbookViewId="0">
      <selection activeCell="K24" sqref="K24"/>
    </sheetView>
  </sheetViews>
  <sheetFormatPr defaultRowHeight="13.2" x14ac:dyDescent="0.25"/>
  <cols>
    <col min="1" max="1" width="3.5546875" customWidth="1"/>
    <col min="2" max="2" width="10.88671875" customWidth="1"/>
    <col min="3" max="3" width="25.44140625" customWidth="1"/>
    <col min="4" max="4" width="24.77734375" customWidth="1"/>
    <col min="5" max="5" width="15.21875" customWidth="1"/>
    <col min="6" max="6" width="10.6640625" customWidth="1"/>
    <col min="7" max="7" width="33.88671875" customWidth="1"/>
    <col min="10" max="10" width="5" customWidth="1"/>
    <col min="11" max="11" width="63" customWidth="1"/>
  </cols>
  <sheetData>
    <row r="1" spans="2:11" ht="11.4" customHeight="1" x14ac:dyDescent="0.25"/>
    <row r="2" spans="2:11" ht="28.8" customHeight="1" x14ac:dyDescent="0.25">
      <c r="B2" s="402" t="s">
        <v>323</v>
      </c>
      <c r="C2" s="402" t="s">
        <v>324</v>
      </c>
      <c r="D2" s="402" t="s">
        <v>325</v>
      </c>
      <c r="E2" s="402" t="s">
        <v>326</v>
      </c>
      <c r="F2" s="402" t="s">
        <v>327</v>
      </c>
      <c r="G2" s="402" t="s">
        <v>328</v>
      </c>
      <c r="H2" s="402" t="s">
        <v>329</v>
      </c>
      <c r="I2" s="402" t="s">
        <v>330</v>
      </c>
      <c r="J2" s="359"/>
      <c r="K2" s="982" t="s">
        <v>331</v>
      </c>
    </row>
    <row r="3" spans="2:11" ht="42.6" customHeight="1" x14ac:dyDescent="0.25">
      <c r="B3" s="403">
        <v>1</v>
      </c>
      <c r="C3" s="404" t="s">
        <v>332</v>
      </c>
      <c r="D3" s="405"/>
      <c r="E3" s="405"/>
      <c r="F3" s="405"/>
      <c r="G3" s="404" t="s">
        <v>333</v>
      </c>
      <c r="H3" s="404" t="s">
        <v>66</v>
      </c>
      <c r="I3" s="406">
        <v>0.65500000000000003</v>
      </c>
      <c r="J3" s="407"/>
      <c r="K3" s="982"/>
    </row>
    <row r="4" spans="2:11" ht="14.4" x14ac:dyDescent="0.25">
      <c r="B4" s="408">
        <v>8010</v>
      </c>
      <c r="C4" s="409" t="s">
        <v>334</v>
      </c>
      <c r="D4" s="409" t="s">
        <v>335</v>
      </c>
      <c r="E4" s="409" t="s">
        <v>336</v>
      </c>
      <c r="F4" s="409" t="s">
        <v>337</v>
      </c>
      <c r="G4" s="409" t="s">
        <v>338</v>
      </c>
      <c r="H4" s="409" t="s">
        <v>339</v>
      </c>
      <c r="I4" s="410">
        <v>1.31</v>
      </c>
      <c r="J4" s="407"/>
      <c r="K4" s="982"/>
    </row>
    <row r="5" spans="2:11" ht="14.4" x14ac:dyDescent="0.25">
      <c r="B5" s="411">
        <v>8011</v>
      </c>
      <c r="C5" s="412" t="s">
        <v>334</v>
      </c>
      <c r="D5" s="412" t="s">
        <v>335</v>
      </c>
      <c r="E5" s="412" t="s">
        <v>340</v>
      </c>
      <c r="F5" s="412" t="s">
        <v>341</v>
      </c>
      <c r="G5" s="412" t="s">
        <v>338</v>
      </c>
      <c r="H5" s="412" t="s">
        <v>339</v>
      </c>
      <c r="I5" s="413">
        <v>9.67</v>
      </c>
      <c r="J5" s="407"/>
      <c r="K5" s="982"/>
    </row>
    <row r="6" spans="2:11" ht="14.4" x14ac:dyDescent="0.25">
      <c r="B6" s="408">
        <v>8012</v>
      </c>
      <c r="C6" s="409" t="s">
        <v>334</v>
      </c>
      <c r="D6" s="409" t="s">
        <v>335</v>
      </c>
      <c r="E6" s="409" t="s">
        <v>342</v>
      </c>
      <c r="F6" s="409" t="s">
        <v>343</v>
      </c>
      <c r="G6" s="409" t="s">
        <v>338</v>
      </c>
      <c r="H6" s="409" t="s">
        <v>339</v>
      </c>
      <c r="I6" s="410">
        <v>11.5</v>
      </c>
      <c r="J6" s="407"/>
      <c r="K6" s="982"/>
    </row>
    <row r="7" spans="2:11" ht="14.4" x14ac:dyDescent="0.25">
      <c r="B7" s="411">
        <v>8013</v>
      </c>
      <c r="C7" s="412" t="s">
        <v>334</v>
      </c>
      <c r="D7" s="412" t="s">
        <v>335</v>
      </c>
      <c r="E7" s="412" t="s">
        <v>344</v>
      </c>
      <c r="F7" s="412" t="s">
        <v>345</v>
      </c>
      <c r="G7" s="412" t="s">
        <v>338</v>
      </c>
      <c r="H7" s="412" t="s">
        <v>339</v>
      </c>
      <c r="I7" s="413">
        <v>18.649999999999999</v>
      </c>
      <c r="J7" s="407"/>
      <c r="K7" s="982"/>
    </row>
    <row r="8" spans="2:11" ht="14.4" x14ac:dyDescent="0.25">
      <c r="B8" s="408">
        <v>8014</v>
      </c>
      <c r="C8" s="409" t="s">
        <v>334</v>
      </c>
      <c r="D8" s="409" t="s">
        <v>335</v>
      </c>
      <c r="E8" s="409" t="s">
        <v>346</v>
      </c>
      <c r="F8" s="409" t="s">
        <v>347</v>
      </c>
      <c r="G8" s="409" t="s">
        <v>338</v>
      </c>
      <c r="H8" s="409" t="s">
        <v>339</v>
      </c>
      <c r="I8" s="410">
        <v>36.880000000000003</v>
      </c>
      <c r="J8" s="407"/>
      <c r="K8" s="982"/>
    </row>
    <row r="9" spans="2:11" ht="14.4" x14ac:dyDescent="0.25">
      <c r="B9" s="411">
        <v>8015</v>
      </c>
      <c r="C9" s="412" t="s">
        <v>334</v>
      </c>
      <c r="D9" s="412" t="s">
        <v>335</v>
      </c>
      <c r="E9" s="412" t="s">
        <v>348</v>
      </c>
      <c r="F9" s="412" t="s">
        <v>349</v>
      </c>
      <c r="G9" s="412" t="s">
        <v>338</v>
      </c>
      <c r="H9" s="412" t="s">
        <v>339</v>
      </c>
      <c r="I9" s="413">
        <v>56.3</v>
      </c>
      <c r="J9" s="407"/>
      <c r="K9" s="982"/>
    </row>
    <row r="10" spans="2:11" ht="14.4" x14ac:dyDescent="0.25">
      <c r="B10" s="408">
        <v>8016</v>
      </c>
      <c r="C10" s="409" t="s">
        <v>334</v>
      </c>
      <c r="D10" s="409" t="s">
        <v>335</v>
      </c>
      <c r="E10" s="409" t="s">
        <v>350</v>
      </c>
      <c r="F10" s="409" t="s">
        <v>351</v>
      </c>
      <c r="G10" s="409" t="s">
        <v>338</v>
      </c>
      <c r="H10" s="409" t="s">
        <v>339</v>
      </c>
      <c r="I10" s="410">
        <v>100.54</v>
      </c>
      <c r="J10" s="407"/>
      <c r="K10" s="982"/>
    </row>
    <row r="11" spans="2:11" ht="14.4" x14ac:dyDescent="0.25">
      <c r="B11" s="411">
        <v>8017</v>
      </c>
      <c r="C11" s="412" t="s">
        <v>334</v>
      </c>
      <c r="D11" s="412" t="s">
        <v>335</v>
      </c>
      <c r="E11" s="412" t="s">
        <v>352</v>
      </c>
      <c r="F11" s="412" t="s">
        <v>353</v>
      </c>
      <c r="G11" s="412" t="s">
        <v>338</v>
      </c>
      <c r="H11" s="412" t="s">
        <v>339</v>
      </c>
      <c r="I11" s="413">
        <v>103.33</v>
      </c>
      <c r="J11" s="407"/>
      <c r="K11" s="982"/>
    </row>
    <row r="12" spans="2:11" ht="14.4" x14ac:dyDescent="0.25">
      <c r="B12" s="408">
        <v>8040</v>
      </c>
      <c r="C12" s="409" t="s">
        <v>354</v>
      </c>
      <c r="D12" s="414"/>
      <c r="E12" s="414"/>
      <c r="F12" s="409" t="s">
        <v>355</v>
      </c>
      <c r="G12" s="414"/>
      <c r="H12" s="409" t="s">
        <v>339</v>
      </c>
      <c r="I12" s="410">
        <v>28.48</v>
      </c>
      <c r="J12" s="407"/>
      <c r="K12" s="982"/>
    </row>
    <row r="13" spans="2:11" ht="14.4" x14ac:dyDescent="0.25">
      <c r="B13" s="411">
        <v>8041</v>
      </c>
      <c r="C13" s="412" t="s">
        <v>354</v>
      </c>
      <c r="D13" s="415"/>
      <c r="E13" s="415"/>
      <c r="F13" s="412" t="s">
        <v>356</v>
      </c>
      <c r="G13" s="415"/>
      <c r="H13" s="412" t="s">
        <v>339</v>
      </c>
      <c r="I13" s="413">
        <v>41.76</v>
      </c>
      <c r="J13" s="407"/>
      <c r="K13" s="982"/>
    </row>
    <row r="14" spans="2:11" ht="14.4" x14ac:dyDescent="0.25">
      <c r="B14" s="408">
        <v>8050</v>
      </c>
      <c r="C14" s="409" t="s">
        <v>357</v>
      </c>
      <c r="D14" s="414"/>
      <c r="E14" s="414"/>
      <c r="F14" s="409" t="s">
        <v>358</v>
      </c>
      <c r="G14" s="409" t="s">
        <v>359</v>
      </c>
      <c r="H14" s="409" t="s">
        <v>339</v>
      </c>
      <c r="I14" s="410">
        <v>5.65</v>
      </c>
      <c r="J14" s="407"/>
      <c r="K14" s="982"/>
    </row>
    <row r="15" spans="2:11" ht="28.8" x14ac:dyDescent="0.25">
      <c r="B15" s="416">
        <v>8051</v>
      </c>
      <c r="C15" s="417" t="s">
        <v>360</v>
      </c>
      <c r="D15" s="418"/>
      <c r="E15" s="418"/>
      <c r="F15" s="419" t="s">
        <v>361</v>
      </c>
      <c r="G15" s="419" t="s">
        <v>359</v>
      </c>
      <c r="H15" s="419" t="s">
        <v>339</v>
      </c>
      <c r="I15" s="420">
        <v>11.39</v>
      </c>
      <c r="J15" s="407"/>
      <c r="K15" s="982"/>
    </row>
    <row r="16" spans="2:11" ht="43.2" x14ac:dyDescent="0.3">
      <c r="B16" s="421">
        <v>8052</v>
      </c>
      <c r="C16" s="409" t="s">
        <v>362</v>
      </c>
      <c r="D16" s="422" t="s">
        <v>363</v>
      </c>
      <c r="E16" s="409" t="s">
        <v>364</v>
      </c>
      <c r="F16" s="423"/>
      <c r="G16" s="423"/>
      <c r="H16" s="424" t="s">
        <v>339</v>
      </c>
      <c r="I16" s="425">
        <v>4</v>
      </c>
      <c r="J16" s="407"/>
      <c r="K16" s="982"/>
    </row>
    <row r="17" spans="2:11" ht="43.2" x14ac:dyDescent="0.25">
      <c r="B17" s="416">
        <v>8053</v>
      </c>
      <c r="C17" s="417" t="s">
        <v>365</v>
      </c>
      <c r="D17" s="419" t="s">
        <v>366</v>
      </c>
      <c r="E17" s="417" t="s">
        <v>367</v>
      </c>
      <c r="F17" s="418"/>
      <c r="G17" s="418"/>
      <c r="H17" s="419" t="s">
        <v>339</v>
      </c>
      <c r="I17" s="420">
        <v>5.0999999999999996</v>
      </c>
      <c r="J17" s="407"/>
      <c r="K17" s="982"/>
    </row>
    <row r="18" spans="2:11" ht="14.4" x14ac:dyDescent="0.25">
      <c r="B18" s="408">
        <v>8060</v>
      </c>
      <c r="C18" s="409" t="s">
        <v>368</v>
      </c>
      <c r="D18" s="409" t="s">
        <v>369</v>
      </c>
      <c r="E18" s="409" t="s">
        <v>370</v>
      </c>
      <c r="F18" s="409" t="s">
        <v>371</v>
      </c>
      <c r="G18" s="414"/>
      <c r="H18" s="409" t="s">
        <v>339</v>
      </c>
      <c r="I18" s="410">
        <v>1.95</v>
      </c>
      <c r="J18" s="407"/>
      <c r="K18" s="982"/>
    </row>
    <row r="19" spans="2:11" ht="14.4" x14ac:dyDescent="0.25">
      <c r="B19" s="411">
        <v>8061</v>
      </c>
      <c r="C19" s="412" t="s">
        <v>368</v>
      </c>
      <c r="D19" s="412" t="s">
        <v>369</v>
      </c>
      <c r="E19" s="412" t="s">
        <v>372</v>
      </c>
      <c r="F19" s="412" t="s">
        <v>373</v>
      </c>
      <c r="G19" s="415"/>
      <c r="H19" s="412" t="s">
        <v>339</v>
      </c>
      <c r="I19" s="413">
        <v>4.34</v>
      </c>
      <c r="J19" s="407"/>
      <c r="K19" s="982"/>
    </row>
    <row r="20" spans="2:11" ht="28.8" x14ac:dyDescent="0.25">
      <c r="B20" s="426">
        <v>8062</v>
      </c>
      <c r="C20" s="427" t="s">
        <v>374</v>
      </c>
      <c r="D20" s="423" t="s">
        <v>375</v>
      </c>
      <c r="E20" s="427" t="s">
        <v>376</v>
      </c>
      <c r="F20" s="427" t="s">
        <v>373</v>
      </c>
      <c r="G20" s="423" t="s">
        <v>377</v>
      </c>
      <c r="H20" s="427" t="s">
        <v>339</v>
      </c>
      <c r="I20" s="428">
        <v>3.29</v>
      </c>
      <c r="J20" s="407"/>
      <c r="K20" s="982"/>
    </row>
    <row r="21" spans="2:11" ht="28.8" x14ac:dyDescent="0.3">
      <c r="B21" s="429">
        <v>8063</v>
      </c>
      <c r="C21" s="430" t="s">
        <v>378</v>
      </c>
      <c r="D21" s="430" t="s">
        <v>379</v>
      </c>
      <c r="E21" s="430" t="s">
        <v>380</v>
      </c>
      <c r="F21" s="430" t="s">
        <v>381</v>
      </c>
      <c r="G21" s="417" t="s">
        <v>382</v>
      </c>
      <c r="H21" s="430" t="s">
        <v>339</v>
      </c>
      <c r="I21" s="431">
        <v>35.68</v>
      </c>
      <c r="J21" s="407"/>
      <c r="K21" s="982"/>
    </row>
    <row r="22" spans="2:11" ht="43.2" x14ac:dyDescent="0.25">
      <c r="B22" s="426">
        <v>8064</v>
      </c>
      <c r="C22" s="423" t="s">
        <v>383</v>
      </c>
      <c r="D22" s="423" t="s">
        <v>384</v>
      </c>
      <c r="E22" s="423" t="s">
        <v>385</v>
      </c>
      <c r="F22" s="432">
        <v>13</v>
      </c>
      <c r="G22" s="427" t="s">
        <v>386</v>
      </c>
      <c r="H22" s="427" t="s">
        <v>339</v>
      </c>
      <c r="I22" s="428">
        <v>5.69</v>
      </c>
      <c r="J22" s="407"/>
      <c r="K22" s="407"/>
    </row>
    <row r="23" spans="2:11" ht="28.8" x14ac:dyDescent="0.25">
      <c r="B23" s="433" t="s">
        <v>387</v>
      </c>
      <c r="C23" s="417" t="s">
        <v>383</v>
      </c>
      <c r="D23" s="419" t="s">
        <v>388</v>
      </c>
      <c r="E23" s="419" t="s">
        <v>389</v>
      </c>
      <c r="F23" s="419" t="s">
        <v>381</v>
      </c>
      <c r="G23" s="419" t="s">
        <v>390</v>
      </c>
      <c r="H23" s="419" t="s">
        <v>339</v>
      </c>
      <c r="I23" s="420">
        <v>35.270000000000003</v>
      </c>
      <c r="J23" s="407"/>
      <c r="K23" s="407"/>
    </row>
    <row r="24" spans="2:11" ht="28.8" x14ac:dyDescent="0.3">
      <c r="B24" s="421">
        <v>8065</v>
      </c>
      <c r="C24" s="424" t="s">
        <v>391</v>
      </c>
      <c r="D24" s="409" t="s">
        <v>392</v>
      </c>
      <c r="E24" s="424" t="s">
        <v>393</v>
      </c>
      <c r="F24" s="434">
        <v>300</v>
      </c>
      <c r="G24" s="424" t="s">
        <v>394</v>
      </c>
      <c r="H24" s="424" t="s">
        <v>339</v>
      </c>
      <c r="I24" s="425">
        <v>241.89</v>
      </c>
      <c r="J24" s="407"/>
      <c r="K24" s="407"/>
    </row>
    <row r="25" spans="2:11" ht="28.8" x14ac:dyDescent="0.25">
      <c r="B25" s="402" t="s">
        <v>323</v>
      </c>
      <c r="C25" s="402" t="s">
        <v>324</v>
      </c>
      <c r="D25" s="402" t="s">
        <v>325</v>
      </c>
      <c r="E25" s="402" t="s">
        <v>326</v>
      </c>
      <c r="F25" s="402" t="s">
        <v>327</v>
      </c>
      <c r="G25" s="402" t="s">
        <v>328</v>
      </c>
      <c r="H25" s="402" t="s">
        <v>329</v>
      </c>
      <c r="I25" s="402" t="s">
        <v>330</v>
      </c>
      <c r="J25" s="359"/>
      <c r="K25" s="359"/>
    </row>
    <row r="26" spans="2:11" ht="28.8" x14ac:dyDescent="0.3">
      <c r="B26" s="429">
        <v>8066</v>
      </c>
      <c r="C26" s="430" t="s">
        <v>391</v>
      </c>
      <c r="D26" s="412" t="s">
        <v>392</v>
      </c>
      <c r="E26" s="430" t="s">
        <v>395</v>
      </c>
      <c r="F26" s="435">
        <v>24</v>
      </c>
      <c r="G26" s="430" t="s">
        <v>396</v>
      </c>
      <c r="H26" s="430" t="s">
        <v>339</v>
      </c>
      <c r="I26" s="431">
        <v>34.299999999999997</v>
      </c>
      <c r="J26" s="407"/>
      <c r="K26" s="407"/>
    </row>
    <row r="27" spans="2:11" ht="28.8" x14ac:dyDescent="0.3">
      <c r="B27" s="421">
        <v>8067</v>
      </c>
      <c r="C27" s="409" t="s">
        <v>397</v>
      </c>
      <c r="D27" s="409" t="s">
        <v>397</v>
      </c>
      <c r="E27" s="424" t="s">
        <v>398</v>
      </c>
      <c r="F27" s="434">
        <v>45</v>
      </c>
      <c r="G27" s="424" t="s">
        <v>399</v>
      </c>
      <c r="H27" s="424" t="s">
        <v>339</v>
      </c>
      <c r="I27" s="425">
        <v>43.8</v>
      </c>
      <c r="J27" s="407"/>
      <c r="K27" s="407"/>
    </row>
    <row r="28" spans="2:11" ht="28.8" x14ac:dyDescent="0.3">
      <c r="B28" s="436" t="s">
        <v>400</v>
      </c>
      <c r="C28" s="412" t="s">
        <v>401</v>
      </c>
      <c r="D28" s="417" t="s">
        <v>402</v>
      </c>
      <c r="E28" s="412" t="s">
        <v>403</v>
      </c>
      <c r="F28" s="435">
        <v>125</v>
      </c>
      <c r="G28" s="417"/>
      <c r="H28" s="430" t="s">
        <v>339</v>
      </c>
      <c r="I28" s="431">
        <v>93.3</v>
      </c>
      <c r="J28" s="407"/>
      <c r="K28" s="407"/>
    </row>
    <row r="29" spans="2:11" ht="43.2" x14ac:dyDescent="0.25">
      <c r="B29" s="426">
        <v>8068</v>
      </c>
      <c r="C29" s="427" t="s">
        <v>404</v>
      </c>
      <c r="D29" s="423" t="s">
        <v>405</v>
      </c>
      <c r="E29" s="423" t="s">
        <v>406</v>
      </c>
      <c r="F29" s="422"/>
      <c r="G29" s="422"/>
      <c r="H29" s="427" t="s">
        <v>339</v>
      </c>
      <c r="I29" s="428">
        <v>20.9</v>
      </c>
      <c r="J29" s="407"/>
      <c r="K29" s="407"/>
    </row>
    <row r="30" spans="2:11" ht="43.2" x14ac:dyDescent="0.25">
      <c r="B30" s="433" t="s">
        <v>407</v>
      </c>
      <c r="C30" s="419" t="s">
        <v>404</v>
      </c>
      <c r="D30" s="417" t="s">
        <v>408</v>
      </c>
      <c r="E30" s="417" t="s">
        <v>409</v>
      </c>
      <c r="F30" s="418"/>
      <c r="G30" s="418"/>
      <c r="H30" s="419" t="s">
        <v>339</v>
      </c>
      <c r="I30" s="420">
        <v>29.14</v>
      </c>
      <c r="J30" s="407"/>
      <c r="K30" s="407"/>
    </row>
    <row r="31" spans="2:11" ht="28.8" x14ac:dyDescent="0.25">
      <c r="B31" s="437" t="s">
        <v>410</v>
      </c>
      <c r="C31" s="427" t="s">
        <v>404</v>
      </c>
      <c r="D31" s="423" t="s">
        <v>411</v>
      </c>
      <c r="E31" s="423" t="s">
        <v>412</v>
      </c>
      <c r="F31" s="422"/>
      <c r="G31" s="422"/>
      <c r="H31" s="427" t="s">
        <v>339</v>
      </c>
      <c r="I31" s="428">
        <v>43.77</v>
      </c>
      <c r="J31" s="407"/>
      <c r="K31" s="407"/>
    </row>
    <row r="32" spans="2:11" ht="14.4" x14ac:dyDescent="0.25">
      <c r="B32" s="411">
        <v>8070</v>
      </c>
      <c r="C32" s="412" t="s">
        <v>413</v>
      </c>
      <c r="D32" s="415"/>
      <c r="E32" s="415"/>
      <c r="F32" s="412" t="s">
        <v>414</v>
      </c>
      <c r="G32" s="412" t="s">
        <v>415</v>
      </c>
      <c r="H32" s="412" t="s">
        <v>416</v>
      </c>
      <c r="I32" s="413">
        <v>0.56000000000000005</v>
      </c>
      <c r="J32" s="407"/>
      <c r="K32" s="407"/>
    </row>
    <row r="33" spans="2:11" ht="14.4" x14ac:dyDescent="0.25">
      <c r="B33" s="408">
        <v>8071</v>
      </c>
      <c r="C33" s="409" t="s">
        <v>413</v>
      </c>
      <c r="D33" s="414"/>
      <c r="E33" s="414"/>
      <c r="F33" s="409" t="s">
        <v>414</v>
      </c>
      <c r="G33" s="409" t="s">
        <v>417</v>
      </c>
      <c r="H33" s="409" t="s">
        <v>339</v>
      </c>
      <c r="I33" s="410">
        <v>12.6</v>
      </c>
      <c r="J33" s="407"/>
      <c r="K33" s="407"/>
    </row>
    <row r="34" spans="2:11" ht="14.4" x14ac:dyDescent="0.25">
      <c r="B34" s="411">
        <v>8072</v>
      </c>
      <c r="C34" s="412" t="s">
        <v>418</v>
      </c>
      <c r="D34" s="415"/>
      <c r="E34" s="415"/>
      <c r="F34" s="412" t="s">
        <v>419</v>
      </c>
      <c r="G34" s="412" t="s">
        <v>420</v>
      </c>
      <c r="H34" s="412" t="s">
        <v>416</v>
      </c>
      <c r="I34" s="413">
        <v>0.56000000000000005</v>
      </c>
      <c r="J34" s="407"/>
      <c r="K34" s="407"/>
    </row>
    <row r="35" spans="2:11" ht="28.8" x14ac:dyDescent="0.25">
      <c r="B35" s="426">
        <v>8073</v>
      </c>
      <c r="C35" s="427" t="s">
        <v>418</v>
      </c>
      <c r="D35" s="422"/>
      <c r="E35" s="422"/>
      <c r="F35" s="427" t="s">
        <v>419</v>
      </c>
      <c r="G35" s="423" t="s">
        <v>421</v>
      </c>
      <c r="H35" s="427" t="s">
        <v>339</v>
      </c>
      <c r="I35" s="428">
        <v>16.27</v>
      </c>
      <c r="J35" s="407"/>
      <c r="K35" s="407"/>
    </row>
    <row r="36" spans="2:11" ht="14.4" x14ac:dyDescent="0.25">
      <c r="B36" s="411">
        <v>8074</v>
      </c>
      <c r="C36" s="412" t="s">
        <v>418</v>
      </c>
      <c r="D36" s="412" t="s">
        <v>422</v>
      </c>
      <c r="E36" s="415"/>
      <c r="F36" s="438">
        <v>210</v>
      </c>
      <c r="G36" s="415"/>
      <c r="H36" s="412" t="s">
        <v>339</v>
      </c>
      <c r="I36" s="413">
        <v>18.75</v>
      </c>
      <c r="J36" s="407"/>
      <c r="K36" s="407"/>
    </row>
    <row r="37" spans="2:11" ht="14.4" x14ac:dyDescent="0.25">
      <c r="B37" s="408">
        <v>8075</v>
      </c>
      <c r="C37" s="409" t="s">
        <v>423</v>
      </c>
      <c r="D37" s="414"/>
      <c r="E37" s="414"/>
      <c r="F37" s="414"/>
      <c r="G37" s="414"/>
      <c r="H37" s="409" t="s">
        <v>416</v>
      </c>
      <c r="I37" s="410">
        <v>0.52</v>
      </c>
      <c r="J37" s="407"/>
      <c r="K37" s="407"/>
    </row>
    <row r="38" spans="2:11" ht="28.8" x14ac:dyDescent="0.25">
      <c r="B38" s="416">
        <v>8076</v>
      </c>
      <c r="C38" s="417" t="s">
        <v>424</v>
      </c>
      <c r="D38" s="419" t="s">
        <v>425</v>
      </c>
      <c r="E38" s="418"/>
      <c r="F38" s="419" t="s">
        <v>426</v>
      </c>
      <c r="G38" s="418"/>
      <c r="H38" s="419" t="s">
        <v>339</v>
      </c>
      <c r="I38" s="420">
        <v>20.77</v>
      </c>
      <c r="J38" s="407"/>
      <c r="K38" s="407"/>
    </row>
    <row r="39" spans="2:11" ht="28.8" x14ac:dyDescent="0.25">
      <c r="B39" s="426">
        <v>8077</v>
      </c>
      <c r="C39" s="423" t="s">
        <v>427</v>
      </c>
      <c r="D39" s="423" t="s">
        <v>428</v>
      </c>
      <c r="E39" s="427" t="s">
        <v>429</v>
      </c>
      <c r="F39" s="432">
        <v>360</v>
      </c>
      <c r="G39" s="427" t="s">
        <v>430</v>
      </c>
      <c r="H39" s="427" t="s">
        <v>339</v>
      </c>
      <c r="I39" s="428">
        <v>19.97</v>
      </c>
      <c r="J39" s="407"/>
      <c r="K39" s="407"/>
    </row>
    <row r="40" spans="2:11" ht="28.8" x14ac:dyDescent="0.25">
      <c r="B40" s="416">
        <v>8078</v>
      </c>
      <c r="C40" s="417" t="s">
        <v>431</v>
      </c>
      <c r="D40" s="417" t="s">
        <v>432</v>
      </c>
      <c r="E40" s="417" t="s">
        <v>433</v>
      </c>
      <c r="F40" s="419" t="s">
        <v>434</v>
      </c>
      <c r="G40" s="417" t="s">
        <v>435</v>
      </c>
      <c r="H40" s="419" t="s">
        <v>339</v>
      </c>
      <c r="I40" s="420">
        <v>52.53</v>
      </c>
      <c r="J40" s="407"/>
      <c r="K40" s="407"/>
    </row>
    <row r="41" spans="2:11" ht="28.8" x14ac:dyDescent="0.3">
      <c r="B41" s="421">
        <v>8079</v>
      </c>
      <c r="C41" s="424" t="s">
        <v>436</v>
      </c>
      <c r="D41" s="423" t="s">
        <v>437</v>
      </c>
      <c r="E41" s="424" t="s">
        <v>438</v>
      </c>
      <c r="F41" s="424" t="s">
        <v>439</v>
      </c>
      <c r="G41" s="409" t="s">
        <v>440</v>
      </c>
      <c r="H41" s="424" t="s">
        <v>339</v>
      </c>
      <c r="I41" s="425">
        <v>49.03</v>
      </c>
      <c r="J41" s="407"/>
      <c r="K41" s="407"/>
    </row>
    <row r="42" spans="2:11" ht="14.4" x14ac:dyDescent="0.25">
      <c r="B42" s="439" t="s">
        <v>441</v>
      </c>
      <c r="C42" s="412" t="s">
        <v>442</v>
      </c>
      <c r="D42" s="415"/>
      <c r="E42" s="415"/>
      <c r="F42" s="438">
        <v>300</v>
      </c>
      <c r="G42" s="415"/>
      <c r="H42" s="412" t="s">
        <v>339</v>
      </c>
      <c r="I42" s="413">
        <v>53</v>
      </c>
      <c r="J42" s="407"/>
      <c r="K42" s="407"/>
    </row>
    <row r="43" spans="2:11" ht="28.8" x14ac:dyDescent="0.25">
      <c r="B43" s="402" t="s">
        <v>323</v>
      </c>
      <c r="C43" s="402" t="s">
        <v>324</v>
      </c>
      <c r="D43" s="402" t="s">
        <v>325</v>
      </c>
      <c r="E43" s="402" t="s">
        <v>326</v>
      </c>
      <c r="F43" s="402" t="s">
        <v>327</v>
      </c>
      <c r="G43" s="402" t="s">
        <v>328</v>
      </c>
      <c r="H43" s="402" t="s">
        <v>329</v>
      </c>
      <c r="I43" s="402" t="s">
        <v>330</v>
      </c>
      <c r="J43" s="359"/>
      <c r="K43" s="359"/>
    </row>
    <row r="44" spans="2:11" ht="28.8" x14ac:dyDescent="0.3">
      <c r="B44" s="440" t="s">
        <v>443</v>
      </c>
      <c r="C44" s="423" t="s">
        <v>444</v>
      </c>
      <c r="D44" s="423" t="s">
        <v>445</v>
      </c>
      <c r="E44" s="423"/>
      <c r="F44" s="434">
        <v>320</v>
      </c>
      <c r="G44" s="423"/>
      <c r="H44" s="424" t="s">
        <v>339</v>
      </c>
      <c r="I44" s="425">
        <v>54</v>
      </c>
      <c r="J44" s="407"/>
      <c r="K44" s="407"/>
    </row>
    <row r="45" spans="2:11" ht="28.8" x14ac:dyDescent="0.25">
      <c r="B45" s="416">
        <v>8080</v>
      </c>
      <c r="C45" s="419" t="s">
        <v>446</v>
      </c>
      <c r="D45" s="417" t="s">
        <v>447</v>
      </c>
      <c r="E45" s="418"/>
      <c r="F45" s="419" t="s">
        <v>448</v>
      </c>
      <c r="G45" s="418"/>
      <c r="H45" s="419" t="s">
        <v>339</v>
      </c>
      <c r="I45" s="420">
        <v>8.35</v>
      </c>
      <c r="J45" s="407"/>
      <c r="K45" s="407"/>
    </row>
    <row r="46" spans="2:11" ht="28.8" x14ac:dyDescent="0.25">
      <c r="B46" s="426">
        <v>8081</v>
      </c>
      <c r="C46" s="427" t="s">
        <v>446</v>
      </c>
      <c r="D46" s="423" t="s">
        <v>449</v>
      </c>
      <c r="E46" s="422"/>
      <c r="F46" s="427" t="s">
        <v>450</v>
      </c>
      <c r="G46" s="422"/>
      <c r="H46" s="427" t="s">
        <v>339</v>
      </c>
      <c r="I46" s="428">
        <v>8.7899999999999991</v>
      </c>
      <c r="J46" s="407"/>
      <c r="K46" s="407"/>
    </row>
    <row r="47" spans="2:11" ht="28.8" x14ac:dyDescent="0.25">
      <c r="B47" s="416">
        <v>8082</v>
      </c>
      <c r="C47" s="419" t="s">
        <v>446</v>
      </c>
      <c r="D47" s="417" t="s">
        <v>451</v>
      </c>
      <c r="E47" s="418"/>
      <c r="F47" s="419" t="s">
        <v>452</v>
      </c>
      <c r="G47" s="418"/>
      <c r="H47" s="419" t="s">
        <v>339</v>
      </c>
      <c r="I47" s="420">
        <v>8.8000000000000007</v>
      </c>
      <c r="J47" s="407"/>
      <c r="K47" s="407"/>
    </row>
    <row r="48" spans="2:11" ht="28.8" x14ac:dyDescent="0.25">
      <c r="B48" s="426">
        <v>8083</v>
      </c>
      <c r="C48" s="427" t="s">
        <v>446</v>
      </c>
      <c r="D48" s="423" t="s">
        <v>453</v>
      </c>
      <c r="E48" s="422"/>
      <c r="F48" s="427" t="s">
        <v>454</v>
      </c>
      <c r="G48" s="422"/>
      <c r="H48" s="427" t="s">
        <v>339</v>
      </c>
      <c r="I48" s="428">
        <v>9.36</v>
      </c>
      <c r="J48" s="407"/>
      <c r="K48" s="407"/>
    </row>
    <row r="49" spans="2:11" ht="28.8" x14ac:dyDescent="0.25">
      <c r="B49" s="416">
        <v>8084</v>
      </c>
      <c r="C49" s="419" t="s">
        <v>446</v>
      </c>
      <c r="D49" s="417" t="s">
        <v>455</v>
      </c>
      <c r="E49" s="418"/>
      <c r="F49" s="419" t="s">
        <v>456</v>
      </c>
      <c r="G49" s="418"/>
      <c r="H49" s="419" t="s">
        <v>339</v>
      </c>
      <c r="I49" s="420">
        <v>9.9499999999999993</v>
      </c>
      <c r="J49" s="407"/>
      <c r="K49" s="407"/>
    </row>
    <row r="50" spans="2:11" ht="28.8" x14ac:dyDescent="0.25">
      <c r="B50" s="426">
        <v>8085</v>
      </c>
      <c r="C50" s="427" t="s">
        <v>446</v>
      </c>
      <c r="D50" s="423" t="s">
        <v>457</v>
      </c>
      <c r="E50" s="422"/>
      <c r="F50" s="427" t="s">
        <v>458</v>
      </c>
      <c r="G50" s="422"/>
      <c r="H50" s="427" t="s">
        <v>339</v>
      </c>
      <c r="I50" s="428">
        <v>10.81</v>
      </c>
      <c r="J50" s="407"/>
      <c r="K50" s="407"/>
    </row>
    <row r="51" spans="2:11" ht="28.8" x14ac:dyDescent="0.25">
      <c r="B51" s="416">
        <v>8086</v>
      </c>
      <c r="C51" s="419" t="s">
        <v>446</v>
      </c>
      <c r="D51" s="417" t="s">
        <v>459</v>
      </c>
      <c r="E51" s="418"/>
      <c r="F51" s="419" t="s">
        <v>460</v>
      </c>
      <c r="G51" s="418"/>
      <c r="H51" s="419" t="s">
        <v>339</v>
      </c>
      <c r="I51" s="420">
        <v>12.37</v>
      </c>
      <c r="J51" s="407"/>
      <c r="K51" s="407"/>
    </row>
    <row r="52" spans="2:11" ht="28.8" x14ac:dyDescent="0.25">
      <c r="B52" s="426">
        <v>8087</v>
      </c>
      <c r="C52" s="427" t="s">
        <v>446</v>
      </c>
      <c r="D52" s="423" t="s">
        <v>461</v>
      </c>
      <c r="E52" s="422"/>
      <c r="F52" s="427" t="s">
        <v>460</v>
      </c>
      <c r="G52" s="422"/>
      <c r="H52" s="427" t="s">
        <v>339</v>
      </c>
      <c r="I52" s="428">
        <v>13.25</v>
      </c>
      <c r="J52" s="407"/>
      <c r="K52" s="407"/>
    </row>
    <row r="53" spans="2:11" ht="28.8" x14ac:dyDescent="0.25">
      <c r="B53" s="416">
        <v>8088</v>
      </c>
      <c r="C53" s="419" t="s">
        <v>446</v>
      </c>
      <c r="D53" s="417" t="s">
        <v>462</v>
      </c>
      <c r="E53" s="418"/>
      <c r="F53" s="419" t="s">
        <v>463</v>
      </c>
      <c r="G53" s="418"/>
      <c r="H53" s="419" t="s">
        <v>339</v>
      </c>
      <c r="I53" s="420">
        <v>14.05</v>
      </c>
      <c r="J53" s="407"/>
      <c r="K53" s="407"/>
    </row>
    <row r="54" spans="2:11" ht="28.8" x14ac:dyDescent="0.25">
      <c r="B54" s="426">
        <v>8089</v>
      </c>
      <c r="C54" s="427" t="s">
        <v>446</v>
      </c>
      <c r="D54" s="423" t="s">
        <v>464</v>
      </c>
      <c r="E54" s="422"/>
      <c r="F54" s="427" t="s">
        <v>465</v>
      </c>
      <c r="G54" s="422"/>
      <c r="H54" s="427" t="s">
        <v>339</v>
      </c>
      <c r="I54" s="428">
        <v>15</v>
      </c>
      <c r="J54" s="407"/>
      <c r="K54" s="407"/>
    </row>
    <row r="55" spans="2:11" ht="28.8" x14ac:dyDescent="0.25">
      <c r="B55" s="416">
        <v>8090</v>
      </c>
      <c r="C55" s="419" t="s">
        <v>466</v>
      </c>
      <c r="D55" s="417" t="s">
        <v>467</v>
      </c>
      <c r="E55" s="418"/>
      <c r="F55" s="418"/>
      <c r="G55" s="418"/>
      <c r="H55" s="419" t="s">
        <v>339</v>
      </c>
      <c r="I55" s="420">
        <v>26.3</v>
      </c>
      <c r="J55" s="407"/>
      <c r="K55" s="407"/>
    </row>
    <row r="56" spans="2:11" ht="28.8" x14ac:dyDescent="0.25">
      <c r="B56" s="426">
        <v>8091</v>
      </c>
      <c r="C56" s="427" t="s">
        <v>466</v>
      </c>
      <c r="D56" s="423" t="s">
        <v>468</v>
      </c>
      <c r="E56" s="422"/>
      <c r="F56" s="422"/>
      <c r="G56" s="422"/>
      <c r="H56" s="427" t="s">
        <v>339</v>
      </c>
      <c r="I56" s="428">
        <v>27</v>
      </c>
      <c r="J56" s="407"/>
      <c r="K56" s="407"/>
    </row>
    <row r="57" spans="2:11" ht="14.4" x14ac:dyDescent="0.25">
      <c r="B57" s="411">
        <v>8110</v>
      </c>
      <c r="C57" s="412" t="s">
        <v>469</v>
      </c>
      <c r="D57" s="412" t="s">
        <v>470</v>
      </c>
      <c r="E57" s="412" t="s">
        <v>471</v>
      </c>
      <c r="F57" s="438">
        <v>0</v>
      </c>
      <c r="G57" s="412" t="s">
        <v>472</v>
      </c>
      <c r="H57" s="412" t="s">
        <v>339</v>
      </c>
      <c r="I57" s="413">
        <v>52.73</v>
      </c>
      <c r="J57" s="407"/>
      <c r="K57" s="407"/>
    </row>
    <row r="58" spans="2:11" ht="14.4" x14ac:dyDescent="0.25">
      <c r="B58" s="408">
        <v>8111</v>
      </c>
      <c r="C58" s="409" t="s">
        <v>469</v>
      </c>
      <c r="D58" s="409" t="s">
        <v>470</v>
      </c>
      <c r="E58" s="409" t="s">
        <v>473</v>
      </c>
      <c r="F58" s="441">
        <v>0</v>
      </c>
      <c r="G58" s="409" t="s">
        <v>472</v>
      </c>
      <c r="H58" s="409" t="s">
        <v>339</v>
      </c>
      <c r="I58" s="410">
        <v>56.53</v>
      </c>
      <c r="J58" s="407"/>
      <c r="K58" s="407"/>
    </row>
    <row r="59" spans="2:11" ht="14.4" x14ac:dyDescent="0.25">
      <c r="B59" s="411">
        <v>8112</v>
      </c>
      <c r="C59" s="412" t="s">
        <v>469</v>
      </c>
      <c r="D59" s="412" t="s">
        <v>470</v>
      </c>
      <c r="E59" s="412" t="s">
        <v>474</v>
      </c>
      <c r="F59" s="438">
        <v>0</v>
      </c>
      <c r="G59" s="412" t="s">
        <v>472</v>
      </c>
      <c r="H59" s="412" t="s">
        <v>339</v>
      </c>
      <c r="I59" s="413">
        <v>109.11</v>
      </c>
      <c r="J59" s="407"/>
      <c r="K59" s="407"/>
    </row>
    <row r="60" spans="2:11" ht="14.4" x14ac:dyDescent="0.25">
      <c r="B60" s="408">
        <v>8113</v>
      </c>
      <c r="C60" s="409" t="s">
        <v>469</v>
      </c>
      <c r="D60" s="409" t="s">
        <v>470</v>
      </c>
      <c r="E60" s="409" t="s">
        <v>475</v>
      </c>
      <c r="F60" s="441">
        <v>0</v>
      </c>
      <c r="G60" s="409" t="s">
        <v>472</v>
      </c>
      <c r="H60" s="409" t="s">
        <v>339</v>
      </c>
      <c r="I60" s="410">
        <v>132.11000000000001</v>
      </c>
      <c r="J60" s="407"/>
      <c r="K60" s="407"/>
    </row>
    <row r="61" spans="2:11" ht="14.4" x14ac:dyDescent="0.25">
      <c r="B61" s="411">
        <v>8120</v>
      </c>
      <c r="C61" s="412" t="s">
        <v>476</v>
      </c>
      <c r="D61" s="412" t="s">
        <v>470</v>
      </c>
      <c r="E61" s="412" t="s">
        <v>477</v>
      </c>
      <c r="F61" s="412" t="s">
        <v>478</v>
      </c>
      <c r="G61" s="412" t="s">
        <v>479</v>
      </c>
      <c r="H61" s="412" t="s">
        <v>339</v>
      </c>
      <c r="I61" s="413">
        <v>335.23</v>
      </c>
      <c r="J61" s="407"/>
      <c r="K61" s="407"/>
    </row>
    <row r="62" spans="2:11" ht="14.4" x14ac:dyDescent="0.25">
      <c r="B62" s="408">
        <v>8121</v>
      </c>
      <c r="C62" s="409" t="s">
        <v>476</v>
      </c>
      <c r="D62" s="409" t="s">
        <v>470</v>
      </c>
      <c r="E62" s="409" t="s">
        <v>480</v>
      </c>
      <c r="F62" s="409" t="s">
        <v>481</v>
      </c>
      <c r="G62" s="409" t="s">
        <v>479</v>
      </c>
      <c r="H62" s="409" t="s">
        <v>339</v>
      </c>
      <c r="I62" s="410">
        <v>377.4</v>
      </c>
      <c r="J62" s="407"/>
      <c r="K62" s="407"/>
    </row>
    <row r="63" spans="2:11" ht="28.8" x14ac:dyDescent="0.25">
      <c r="B63" s="402" t="s">
        <v>323</v>
      </c>
      <c r="C63" s="402" t="s">
        <v>324</v>
      </c>
      <c r="D63" s="402" t="s">
        <v>325</v>
      </c>
      <c r="E63" s="402" t="s">
        <v>326</v>
      </c>
      <c r="F63" s="402" t="s">
        <v>327</v>
      </c>
      <c r="G63" s="402" t="s">
        <v>328</v>
      </c>
      <c r="H63" s="402" t="s">
        <v>329</v>
      </c>
      <c r="I63" s="402" t="s">
        <v>330</v>
      </c>
      <c r="J63" s="359"/>
      <c r="K63" s="359"/>
    </row>
    <row r="64" spans="2:11" ht="14.4" x14ac:dyDescent="0.25">
      <c r="B64" s="411">
        <v>8122</v>
      </c>
      <c r="C64" s="412" t="s">
        <v>476</v>
      </c>
      <c r="D64" s="412" t="s">
        <v>470</v>
      </c>
      <c r="E64" s="412" t="s">
        <v>482</v>
      </c>
      <c r="F64" s="412" t="s">
        <v>483</v>
      </c>
      <c r="G64" s="412" t="s">
        <v>479</v>
      </c>
      <c r="H64" s="412" t="s">
        <v>339</v>
      </c>
      <c r="I64" s="413">
        <v>597.02</v>
      </c>
      <c r="J64" s="407"/>
      <c r="K64" s="407"/>
    </row>
    <row r="65" spans="2:11" ht="14.4" x14ac:dyDescent="0.25">
      <c r="B65" s="408">
        <v>8123</v>
      </c>
      <c r="C65" s="409" t="s">
        <v>476</v>
      </c>
      <c r="D65" s="409" t="s">
        <v>470</v>
      </c>
      <c r="E65" s="409" t="s">
        <v>484</v>
      </c>
      <c r="F65" s="409" t="s">
        <v>485</v>
      </c>
      <c r="G65" s="409" t="s">
        <v>479</v>
      </c>
      <c r="H65" s="409" t="s">
        <v>339</v>
      </c>
      <c r="I65" s="442">
        <v>1129.95</v>
      </c>
      <c r="J65" s="407"/>
      <c r="K65" s="407"/>
    </row>
    <row r="66" spans="2:11" ht="28.8" x14ac:dyDescent="0.25">
      <c r="B66" s="416">
        <v>8124</v>
      </c>
      <c r="C66" s="419" t="s">
        <v>486</v>
      </c>
      <c r="D66" s="417" t="s">
        <v>487</v>
      </c>
      <c r="E66" s="419" t="s">
        <v>488</v>
      </c>
      <c r="F66" s="443">
        <v>400</v>
      </c>
      <c r="G66" s="418"/>
      <c r="H66" s="419" t="s">
        <v>339</v>
      </c>
      <c r="I66" s="420">
        <v>33.159999999999997</v>
      </c>
      <c r="J66" s="407"/>
      <c r="K66" s="407"/>
    </row>
    <row r="67" spans="2:11" ht="28.8" x14ac:dyDescent="0.25">
      <c r="B67" s="426">
        <v>8125</v>
      </c>
      <c r="C67" s="427" t="s">
        <v>486</v>
      </c>
      <c r="D67" s="423" t="s">
        <v>487</v>
      </c>
      <c r="E67" s="427" t="s">
        <v>488</v>
      </c>
      <c r="F67" s="432">
        <v>425</v>
      </c>
      <c r="G67" s="422"/>
      <c r="H67" s="427" t="s">
        <v>339</v>
      </c>
      <c r="I67" s="428">
        <v>33.520000000000003</v>
      </c>
      <c r="J67" s="407"/>
      <c r="K67" s="407"/>
    </row>
    <row r="68" spans="2:11" ht="14.4" x14ac:dyDescent="0.25">
      <c r="B68" s="411">
        <v>8126</v>
      </c>
      <c r="C68" s="412" t="s">
        <v>489</v>
      </c>
      <c r="D68" s="412" t="s">
        <v>490</v>
      </c>
      <c r="E68" s="415"/>
      <c r="F68" s="438">
        <v>360</v>
      </c>
      <c r="G68" s="415"/>
      <c r="H68" s="412" t="s">
        <v>339</v>
      </c>
      <c r="I68" s="413">
        <v>41.93</v>
      </c>
      <c r="J68" s="407"/>
      <c r="K68" s="407"/>
    </row>
    <row r="69" spans="2:11" ht="14.4" x14ac:dyDescent="0.25">
      <c r="B69" s="408">
        <v>8130</v>
      </c>
      <c r="C69" s="409" t="s">
        <v>491</v>
      </c>
      <c r="D69" s="414"/>
      <c r="E69" s="414"/>
      <c r="F69" s="441">
        <v>0</v>
      </c>
      <c r="G69" s="409" t="s">
        <v>492</v>
      </c>
      <c r="H69" s="409" t="s">
        <v>339</v>
      </c>
      <c r="I69" s="410">
        <v>1.49</v>
      </c>
      <c r="J69" s="407"/>
      <c r="K69" s="407"/>
    </row>
    <row r="70" spans="2:11" ht="14.4" x14ac:dyDescent="0.25">
      <c r="B70" s="411">
        <v>8131</v>
      </c>
      <c r="C70" s="412" t="s">
        <v>493</v>
      </c>
      <c r="D70" s="412" t="s">
        <v>470</v>
      </c>
      <c r="E70" s="412" t="s">
        <v>494</v>
      </c>
      <c r="F70" s="412" t="s">
        <v>343</v>
      </c>
      <c r="G70" s="412" t="s">
        <v>495</v>
      </c>
      <c r="H70" s="412" t="s">
        <v>339</v>
      </c>
      <c r="I70" s="413">
        <v>12.73</v>
      </c>
      <c r="J70" s="407"/>
      <c r="K70" s="407"/>
    </row>
    <row r="71" spans="2:11" ht="28.8" x14ac:dyDescent="0.25">
      <c r="B71" s="426">
        <v>8132</v>
      </c>
      <c r="C71" s="427" t="s">
        <v>496</v>
      </c>
      <c r="D71" s="427" t="s">
        <v>470</v>
      </c>
      <c r="E71" s="427" t="s">
        <v>497</v>
      </c>
      <c r="F71" s="427" t="s">
        <v>381</v>
      </c>
      <c r="G71" s="423" t="s">
        <v>498</v>
      </c>
      <c r="H71" s="427" t="s">
        <v>339</v>
      </c>
      <c r="I71" s="428">
        <v>15.53</v>
      </c>
      <c r="J71" s="407"/>
      <c r="K71" s="407"/>
    </row>
    <row r="72" spans="2:11" ht="14.4" x14ac:dyDescent="0.25">
      <c r="B72" s="411">
        <v>8133</v>
      </c>
      <c r="C72" s="412" t="s">
        <v>499</v>
      </c>
      <c r="D72" s="412" t="s">
        <v>470</v>
      </c>
      <c r="E72" s="412" t="s">
        <v>500</v>
      </c>
      <c r="F72" s="412" t="s">
        <v>501</v>
      </c>
      <c r="G72" s="412" t="s">
        <v>502</v>
      </c>
      <c r="H72" s="412" t="s">
        <v>339</v>
      </c>
      <c r="I72" s="413">
        <v>227.27</v>
      </c>
      <c r="J72" s="407"/>
      <c r="K72" s="407"/>
    </row>
    <row r="73" spans="2:11" ht="14.4" x14ac:dyDescent="0.25">
      <c r="B73" s="408">
        <v>8134</v>
      </c>
      <c r="C73" s="409" t="s">
        <v>499</v>
      </c>
      <c r="D73" s="409" t="s">
        <v>470</v>
      </c>
      <c r="E73" s="409" t="s">
        <v>503</v>
      </c>
      <c r="F73" s="409" t="s">
        <v>504</v>
      </c>
      <c r="G73" s="409" t="s">
        <v>502</v>
      </c>
      <c r="H73" s="409" t="s">
        <v>339</v>
      </c>
      <c r="I73" s="410">
        <v>282.11</v>
      </c>
      <c r="J73" s="407"/>
      <c r="K73" s="407"/>
    </row>
    <row r="74" spans="2:11" ht="14.4" x14ac:dyDescent="0.25">
      <c r="B74" s="411">
        <v>8135</v>
      </c>
      <c r="C74" s="412" t="s">
        <v>499</v>
      </c>
      <c r="D74" s="412" t="s">
        <v>470</v>
      </c>
      <c r="E74" s="412" t="s">
        <v>505</v>
      </c>
      <c r="F74" s="412" t="s">
        <v>506</v>
      </c>
      <c r="G74" s="412" t="s">
        <v>502</v>
      </c>
      <c r="H74" s="412" t="s">
        <v>339</v>
      </c>
      <c r="I74" s="413">
        <v>340.76</v>
      </c>
      <c r="J74" s="407"/>
      <c r="K74" s="407"/>
    </row>
    <row r="75" spans="2:11" ht="14.4" x14ac:dyDescent="0.25">
      <c r="B75" s="408">
        <v>8136</v>
      </c>
      <c r="C75" s="409" t="s">
        <v>499</v>
      </c>
      <c r="D75" s="409" t="s">
        <v>470</v>
      </c>
      <c r="E75" s="409" t="s">
        <v>507</v>
      </c>
      <c r="F75" s="409" t="s">
        <v>478</v>
      </c>
      <c r="G75" s="409" t="s">
        <v>502</v>
      </c>
      <c r="H75" s="409" t="s">
        <v>339</v>
      </c>
      <c r="I75" s="410">
        <v>375.08</v>
      </c>
      <c r="J75" s="407"/>
      <c r="K75" s="407"/>
    </row>
    <row r="76" spans="2:11" ht="14.4" x14ac:dyDescent="0.25">
      <c r="B76" s="411">
        <v>8140</v>
      </c>
      <c r="C76" s="412" t="s">
        <v>508</v>
      </c>
      <c r="D76" s="412" t="s">
        <v>509</v>
      </c>
      <c r="E76" s="412" t="s">
        <v>510</v>
      </c>
      <c r="F76" s="412" t="s">
        <v>381</v>
      </c>
      <c r="G76" s="415"/>
      <c r="H76" s="412" t="s">
        <v>339</v>
      </c>
      <c r="I76" s="413">
        <v>45.23</v>
      </c>
      <c r="J76" s="407"/>
      <c r="K76" s="407"/>
    </row>
    <row r="77" spans="2:11" ht="14.4" x14ac:dyDescent="0.25">
      <c r="B77" s="408">
        <v>8141</v>
      </c>
      <c r="C77" s="409" t="s">
        <v>508</v>
      </c>
      <c r="D77" s="409" t="s">
        <v>509</v>
      </c>
      <c r="E77" s="409" t="s">
        <v>511</v>
      </c>
      <c r="F77" s="409" t="s">
        <v>512</v>
      </c>
      <c r="G77" s="414"/>
      <c r="H77" s="409" t="s">
        <v>339</v>
      </c>
      <c r="I77" s="410">
        <v>65.790000000000006</v>
      </c>
      <c r="J77" s="407"/>
      <c r="K77" s="407"/>
    </row>
    <row r="78" spans="2:11" ht="14.4" x14ac:dyDescent="0.25">
      <c r="B78" s="411">
        <v>8142</v>
      </c>
      <c r="C78" s="412" t="s">
        <v>508</v>
      </c>
      <c r="D78" s="412" t="s">
        <v>509</v>
      </c>
      <c r="E78" s="412" t="s">
        <v>513</v>
      </c>
      <c r="F78" s="412" t="s">
        <v>419</v>
      </c>
      <c r="G78" s="415"/>
      <c r="H78" s="412" t="s">
        <v>339</v>
      </c>
      <c r="I78" s="413">
        <v>82.83</v>
      </c>
      <c r="J78" s="407"/>
      <c r="K78" s="407"/>
    </row>
    <row r="79" spans="2:11" ht="14.4" x14ac:dyDescent="0.25">
      <c r="B79" s="408">
        <v>8143</v>
      </c>
      <c r="C79" s="409" t="s">
        <v>508</v>
      </c>
      <c r="D79" s="409" t="s">
        <v>509</v>
      </c>
      <c r="E79" s="409" t="s">
        <v>514</v>
      </c>
      <c r="F79" s="409" t="s">
        <v>515</v>
      </c>
      <c r="G79" s="414"/>
      <c r="H79" s="409" t="s">
        <v>339</v>
      </c>
      <c r="I79" s="410">
        <v>207.27</v>
      </c>
      <c r="J79" s="407"/>
      <c r="K79" s="407"/>
    </row>
    <row r="80" spans="2:11" ht="14.4" x14ac:dyDescent="0.25">
      <c r="B80" s="411">
        <v>8144</v>
      </c>
      <c r="C80" s="412" t="s">
        <v>508</v>
      </c>
      <c r="D80" s="412" t="s">
        <v>509</v>
      </c>
      <c r="E80" s="412" t="s">
        <v>516</v>
      </c>
      <c r="F80" s="412" t="s">
        <v>517</v>
      </c>
      <c r="G80" s="415"/>
      <c r="H80" s="412" t="s">
        <v>339</v>
      </c>
      <c r="I80" s="413">
        <v>285.33</v>
      </c>
      <c r="J80" s="407"/>
      <c r="K80" s="407"/>
    </row>
    <row r="81" spans="2:11" ht="14.4" x14ac:dyDescent="0.25">
      <c r="B81" s="408">
        <v>8145</v>
      </c>
      <c r="C81" s="409" t="s">
        <v>518</v>
      </c>
      <c r="D81" s="409" t="s">
        <v>519</v>
      </c>
      <c r="E81" s="414"/>
      <c r="F81" s="414"/>
      <c r="G81" s="414"/>
      <c r="H81" s="409" t="s">
        <v>339</v>
      </c>
      <c r="I81" s="410">
        <v>28.09</v>
      </c>
      <c r="J81" s="407"/>
      <c r="K81" s="407"/>
    </row>
    <row r="82" spans="2:11" ht="14.4" x14ac:dyDescent="0.25">
      <c r="B82" s="411">
        <v>8146</v>
      </c>
      <c r="C82" s="412" t="s">
        <v>518</v>
      </c>
      <c r="D82" s="415"/>
      <c r="E82" s="415"/>
      <c r="F82" s="415"/>
      <c r="G82" s="415"/>
      <c r="H82" s="412" t="s">
        <v>339</v>
      </c>
      <c r="I82" s="413">
        <v>8.7200000000000006</v>
      </c>
      <c r="J82" s="407"/>
      <c r="K82" s="407"/>
    </row>
    <row r="83" spans="2:11" ht="28.8" x14ac:dyDescent="0.25">
      <c r="B83" s="426">
        <v>8147</v>
      </c>
      <c r="C83" s="423" t="s">
        <v>520</v>
      </c>
      <c r="D83" s="427" t="s">
        <v>521</v>
      </c>
      <c r="E83" s="422"/>
      <c r="F83" s="432">
        <v>0</v>
      </c>
      <c r="G83" s="422"/>
      <c r="H83" s="427" t="s">
        <v>339</v>
      </c>
      <c r="I83" s="428">
        <v>1.1499999999999999</v>
      </c>
      <c r="J83" s="407"/>
      <c r="K83" s="407"/>
    </row>
    <row r="84" spans="2:11" ht="28.8" x14ac:dyDescent="0.25">
      <c r="B84" s="416">
        <v>8148</v>
      </c>
      <c r="C84" s="419" t="s">
        <v>493</v>
      </c>
      <c r="D84" s="419" t="s">
        <v>522</v>
      </c>
      <c r="E84" s="419" t="s">
        <v>523</v>
      </c>
      <c r="F84" s="419" t="s">
        <v>524</v>
      </c>
      <c r="G84" s="418"/>
      <c r="H84" s="419" t="s">
        <v>339</v>
      </c>
      <c r="I84" s="420">
        <v>66.430000000000007</v>
      </c>
      <c r="J84" s="407"/>
      <c r="K84" s="407"/>
    </row>
    <row r="85" spans="2:11" ht="43.2" x14ac:dyDescent="0.3">
      <c r="B85" s="421">
        <v>8149</v>
      </c>
      <c r="C85" s="424" t="s">
        <v>525</v>
      </c>
      <c r="D85" s="423" t="s">
        <v>526</v>
      </c>
      <c r="E85" s="423"/>
      <c r="F85" s="434">
        <v>15</v>
      </c>
      <c r="G85" s="423"/>
      <c r="H85" s="424" t="s">
        <v>339</v>
      </c>
      <c r="I85" s="425">
        <v>1.6</v>
      </c>
      <c r="J85" s="407"/>
      <c r="K85" s="407"/>
    </row>
    <row r="86" spans="2:11" ht="14.4" x14ac:dyDescent="0.25">
      <c r="B86" s="411">
        <v>8150</v>
      </c>
      <c r="C86" s="412" t="s">
        <v>527</v>
      </c>
      <c r="D86" s="412" t="s">
        <v>528</v>
      </c>
      <c r="E86" s="415"/>
      <c r="F86" s="412" t="s">
        <v>529</v>
      </c>
      <c r="G86" s="415"/>
      <c r="H86" s="412" t="s">
        <v>339</v>
      </c>
      <c r="I86" s="413">
        <v>24.08</v>
      </c>
      <c r="J86" s="407"/>
      <c r="K86" s="407"/>
    </row>
    <row r="87" spans="2:11" ht="14.4" x14ac:dyDescent="0.25">
      <c r="B87" s="408">
        <v>8151</v>
      </c>
      <c r="C87" s="409" t="s">
        <v>530</v>
      </c>
      <c r="D87" s="409" t="s">
        <v>531</v>
      </c>
      <c r="E87" s="409" t="s">
        <v>532</v>
      </c>
      <c r="F87" s="409" t="s">
        <v>381</v>
      </c>
      <c r="G87" s="414"/>
      <c r="H87" s="409" t="s">
        <v>339</v>
      </c>
      <c r="I87" s="410">
        <v>31.17</v>
      </c>
      <c r="J87" s="407"/>
      <c r="K87" s="407"/>
    </row>
    <row r="88" spans="2:11" ht="28.8" x14ac:dyDescent="0.25">
      <c r="B88" s="402" t="s">
        <v>323</v>
      </c>
      <c r="C88" s="402" t="s">
        <v>324</v>
      </c>
      <c r="D88" s="402" t="s">
        <v>325</v>
      </c>
      <c r="E88" s="402" t="s">
        <v>326</v>
      </c>
      <c r="F88" s="402" t="s">
        <v>327</v>
      </c>
      <c r="G88" s="402" t="s">
        <v>328</v>
      </c>
      <c r="H88" s="402" t="s">
        <v>329</v>
      </c>
      <c r="I88" s="402" t="s">
        <v>330</v>
      </c>
      <c r="J88" s="359"/>
      <c r="K88" s="359"/>
    </row>
    <row r="89" spans="2:11" ht="28.8" x14ac:dyDescent="0.3">
      <c r="B89" s="429">
        <v>8153</v>
      </c>
      <c r="C89" s="412" t="s">
        <v>533</v>
      </c>
      <c r="D89" s="430" t="s">
        <v>531</v>
      </c>
      <c r="E89" s="430" t="s">
        <v>534</v>
      </c>
      <c r="F89" s="430" t="s">
        <v>535</v>
      </c>
      <c r="G89" s="417" t="s">
        <v>536</v>
      </c>
      <c r="H89" s="430" t="s">
        <v>339</v>
      </c>
      <c r="I89" s="431">
        <v>5.76</v>
      </c>
      <c r="J89" s="407"/>
      <c r="K89" s="407"/>
    </row>
    <row r="90" spans="2:11" ht="28.8" x14ac:dyDescent="0.3">
      <c r="B90" s="421">
        <v>8154</v>
      </c>
      <c r="C90" s="424" t="s">
        <v>537</v>
      </c>
      <c r="D90" s="424" t="s">
        <v>531</v>
      </c>
      <c r="E90" s="424" t="s">
        <v>538</v>
      </c>
      <c r="F90" s="424" t="s">
        <v>539</v>
      </c>
      <c r="G90" s="423" t="s">
        <v>540</v>
      </c>
      <c r="H90" s="424" t="s">
        <v>339</v>
      </c>
      <c r="I90" s="425">
        <v>15.32</v>
      </c>
      <c r="J90" s="407"/>
      <c r="K90" s="407"/>
    </row>
    <row r="91" spans="2:11" ht="14.4" x14ac:dyDescent="0.25">
      <c r="B91" s="411">
        <v>8155</v>
      </c>
      <c r="C91" s="412" t="s">
        <v>530</v>
      </c>
      <c r="D91" s="412" t="s">
        <v>531</v>
      </c>
      <c r="E91" s="412" t="s">
        <v>534</v>
      </c>
      <c r="F91" s="412" t="s">
        <v>541</v>
      </c>
      <c r="G91" s="415"/>
      <c r="H91" s="412" t="s">
        <v>339</v>
      </c>
      <c r="I91" s="413">
        <v>24.57</v>
      </c>
      <c r="J91" s="407"/>
      <c r="K91" s="407"/>
    </row>
    <row r="92" spans="2:11" ht="14.4" x14ac:dyDescent="0.25">
      <c r="B92" s="408">
        <v>8157</v>
      </c>
      <c r="C92" s="409" t="s">
        <v>542</v>
      </c>
      <c r="D92" s="414"/>
      <c r="E92" s="414"/>
      <c r="F92" s="409" t="s">
        <v>543</v>
      </c>
      <c r="G92" s="414"/>
      <c r="H92" s="409" t="s">
        <v>339</v>
      </c>
      <c r="I92" s="410">
        <v>85.2</v>
      </c>
      <c r="J92" s="407"/>
      <c r="K92" s="407"/>
    </row>
    <row r="93" spans="2:11" ht="14.4" x14ac:dyDescent="0.25">
      <c r="B93" s="411">
        <v>8158</v>
      </c>
      <c r="C93" s="412" t="s">
        <v>542</v>
      </c>
      <c r="D93" s="415"/>
      <c r="E93" s="415"/>
      <c r="F93" s="412" t="s">
        <v>349</v>
      </c>
      <c r="G93" s="415"/>
      <c r="H93" s="412" t="s">
        <v>339</v>
      </c>
      <c r="I93" s="413">
        <v>100.11</v>
      </c>
      <c r="J93" s="407"/>
      <c r="K93" s="407"/>
    </row>
    <row r="94" spans="2:11" ht="14.4" x14ac:dyDescent="0.25">
      <c r="B94" s="408">
        <v>8180</v>
      </c>
      <c r="C94" s="409" t="s">
        <v>544</v>
      </c>
      <c r="D94" s="414"/>
      <c r="E94" s="414"/>
      <c r="F94" s="409" t="s">
        <v>355</v>
      </c>
      <c r="G94" s="414"/>
      <c r="H94" s="409" t="s">
        <v>339</v>
      </c>
      <c r="I94" s="410">
        <v>21.9</v>
      </c>
      <c r="J94" s="407"/>
      <c r="K94" s="407"/>
    </row>
    <row r="95" spans="2:11" ht="14.4" x14ac:dyDescent="0.25">
      <c r="B95" s="411">
        <v>8181</v>
      </c>
      <c r="C95" s="412" t="s">
        <v>544</v>
      </c>
      <c r="D95" s="415"/>
      <c r="E95" s="415"/>
      <c r="F95" s="412" t="s">
        <v>356</v>
      </c>
      <c r="G95" s="415"/>
      <c r="H95" s="412" t="s">
        <v>339</v>
      </c>
      <c r="I95" s="413">
        <v>26.18</v>
      </c>
      <c r="J95" s="407"/>
      <c r="K95" s="407"/>
    </row>
    <row r="96" spans="2:11" ht="14.4" x14ac:dyDescent="0.25">
      <c r="B96" s="408">
        <v>8182</v>
      </c>
      <c r="C96" s="409" t="s">
        <v>544</v>
      </c>
      <c r="D96" s="414"/>
      <c r="E96" s="414"/>
      <c r="F96" s="409" t="s">
        <v>545</v>
      </c>
      <c r="G96" s="414"/>
      <c r="H96" s="409" t="s">
        <v>339</v>
      </c>
      <c r="I96" s="410">
        <v>40.21</v>
      </c>
      <c r="J96" s="407"/>
      <c r="K96" s="407"/>
    </row>
    <row r="97" spans="2:11" ht="28.8" x14ac:dyDescent="0.25">
      <c r="B97" s="416">
        <v>8183</v>
      </c>
      <c r="C97" s="419" t="s">
        <v>546</v>
      </c>
      <c r="D97" s="412" t="s">
        <v>547</v>
      </c>
      <c r="E97" s="417"/>
      <c r="F97" s="443">
        <v>27</v>
      </c>
      <c r="G97" s="417"/>
      <c r="H97" s="419" t="s">
        <v>339</v>
      </c>
      <c r="I97" s="420">
        <v>15.62</v>
      </c>
      <c r="J97" s="407"/>
      <c r="K97" s="407"/>
    </row>
    <row r="98" spans="2:11" ht="28.8" x14ac:dyDescent="0.25">
      <c r="B98" s="437" t="s">
        <v>548</v>
      </c>
      <c r="C98" s="427" t="s">
        <v>549</v>
      </c>
      <c r="D98" s="423" t="s">
        <v>550</v>
      </c>
      <c r="E98" s="427" t="s">
        <v>551</v>
      </c>
      <c r="F98" s="422"/>
      <c r="G98" s="422"/>
      <c r="H98" s="427" t="s">
        <v>339</v>
      </c>
      <c r="I98" s="428">
        <v>19.09</v>
      </c>
      <c r="J98" s="407"/>
      <c r="K98" s="407"/>
    </row>
    <row r="99" spans="2:11" ht="14.4" x14ac:dyDescent="0.25">
      <c r="B99" s="411">
        <v>8184</v>
      </c>
      <c r="C99" s="412" t="s">
        <v>552</v>
      </c>
      <c r="D99" s="415"/>
      <c r="E99" s="415"/>
      <c r="F99" s="412" t="s">
        <v>553</v>
      </c>
      <c r="G99" s="415"/>
      <c r="H99" s="412" t="s">
        <v>339</v>
      </c>
      <c r="I99" s="413">
        <v>1.55</v>
      </c>
      <c r="J99" s="407"/>
      <c r="K99" s="407"/>
    </row>
    <row r="100" spans="2:11" ht="14.4" x14ac:dyDescent="0.25">
      <c r="B100" s="408">
        <v>8185</v>
      </c>
      <c r="C100" s="409" t="s">
        <v>554</v>
      </c>
      <c r="D100" s="414"/>
      <c r="E100" s="414"/>
      <c r="F100" s="441">
        <v>13</v>
      </c>
      <c r="G100" s="414"/>
      <c r="H100" s="409" t="s">
        <v>339</v>
      </c>
      <c r="I100" s="410">
        <v>6.93</v>
      </c>
      <c r="J100" s="407"/>
      <c r="K100" s="407"/>
    </row>
    <row r="101" spans="2:11" ht="14.4" x14ac:dyDescent="0.25">
      <c r="B101" s="416">
        <v>8187</v>
      </c>
      <c r="C101" s="419" t="s">
        <v>555</v>
      </c>
      <c r="D101" s="419" t="s">
        <v>556</v>
      </c>
      <c r="E101" s="419" t="s">
        <v>557</v>
      </c>
      <c r="F101" s="443">
        <v>3</v>
      </c>
      <c r="G101" s="418"/>
      <c r="H101" s="419" t="s">
        <v>339</v>
      </c>
      <c r="I101" s="420">
        <v>1.94</v>
      </c>
      <c r="J101" s="407"/>
      <c r="K101" s="407"/>
    </row>
    <row r="102" spans="2:11" ht="14.4" x14ac:dyDescent="0.25">
      <c r="B102" s="426">
        <v>8188</v>
      </c>
      <c r="C102" s="427" t="s">
        <v>555</v>
      </c>
      <c r="D102" s="427" t="s">
        <v>556</v>
      </c>
      <c r="E102" s="427" t="s">
        <v>558</v>
      </c>
      <c r="F102" s="432">
        <v>6</v>
      </c>
      <c r="G102" s="422"/>
      <c r="H102" s="427" t="s">
        <v>339</v>
      </c>
      <c r="I102" s="428">
        <v>3.39</v>
      </c>
      <c r="J102" s="407"/>
      <c r="K102" s="407"/>
    </row>
    <row r="103" spans="2:11" ht="14.4" x14ac:dyDescent="0.25">
      <c r="B103" s="416">
        <v>8189</v>
      </c>
      <c r="C103" s="419" t="s">
        <v>555</v>
      </c>
      <c r="D103" s="419" t="s">
        <v>556</v>
      </c>
      <c r="E103" s="419" t="s">
        <v>559</v>
      </c>
      <c r="F103" s="443">
        <v>7</v>
      </c>
      <c r="G103" s="418"/>
      <c r="H103" s="419" t="s">
        <v>339</v>
      </c>
      <c r="I103" s="420">
        <v>3.6</v>
      </c>
      <c r="J103" s="407"/>
      <c r="K103" s="407"/>
    </row>
    <row r="104" spans="2:11" ht="14.4" x14ac:dyDescent="0.25">
      <c r="B104" s="426">
        <v>8190</v>
      </c>
      <c r="C104" s="427" t="s">
        <v>560</v>
      </c>
      <c r="D104" s="427" t="s">
        <v>561</v>
      </c>
      <c r="E104" s="427" t="s">
        <v>562</v>
      </c>
      <c r="F104" s="432">
        <v>2</v>
      </c>
      <c r="G104" s="422"/>
      <c r="H104" s="427" t="s">
        <v>339</v>
      </c>
      <c r="I104" s="428">
        <v>2.0699999999999998</v>
      </c>
      <c r="J104" s="407"/>
      <c r="K104" s="407"/>
    </row>
    <row r="105" spans="2:11" ht="14.4" x14ac:dyDescent="0.25">
      <c r="B105" s="416">
        <v>8191</v>
      </c>
      <c r="C105" s="419" t="s">
        <v>560</v>
      </c>
      <c r="D105" s="419" t="s">
        <v>563</v>
      </c>
      <c r="E105" s="419" t="s">
        <v>564</v>
      </c>
      <c r="F105" s="443">
        <v>8</v>
      </c>
      <c r="G105" s="418"/>
      <c r="H105" s="419" t="s">
        <v>339</v>
      </c>
      <c r="I105" s="420">
        <v>4.54</v>
      </c>
      <c r="J105" s="407"/>
      <c r="K105" s="407"/>
    </row>
    <row r="106" spans="2:11" ht="14.4" x14ac:dyDescent="0.25">
      <c r="B106" s="426">
        <v>8192</v>
      </c>
      <c r="C106" s="427" t="s">
        <v>560</v>
      </c>
      <c r="D106" s="427" t="s">
        <v>565</v>
      </c>
      <c r="E106" s="427" t="s">
        <v>566</v>
      </c>
      <c r="F106" s="444">
        <v>3.2</v>
      </c>
      <c r="G106" s="422"/>
      <c r="H106" s="427" t="s">
        <v>339</v>
      </c>
      <c r="I106" s="428">
        <v>2.13</v>
      </c>
      <c r="J106" s="407"/>
      <c r="K106" s="407"/>
    </row>
    <row r="107" spans="2:11" ht="14.4" x14ac:dyDescent="0.25">
      <c r="B107" s="411">
        <v>8193</v>
      </c>
      <c r="C107" s="412" t="s">
        <v>567</v>
      </c>
      <c r="D107" s="412" t="s">
        <v>568</v>
      </c>
      <c r="E107" s="415"/>
      <c r="F107" s="412" t="s">
        <v>569</v>
      </c>
      <c r="G107" s="415"/>
      <c r="H107" s="412" t="s">
        <v>339</v>
      </c>
      <c r="I107" s="413">
        <v>115.15</v>
      </c>
      <c r="J107" s="407"/>
      <c r="K107" s="407"/>
    </row>
    <row r="108" spans="2:11" ht="14.4" x14ac:dyDescent="0.25">
      <c r="B108" s="408">
        <v>8194</v>
      </c>
      <c r="C108" s="409" t="s">
        <v>567</v>
      </c>
      <c r="D108" s="409" t="s">
        <v>570</v>
      </c>
      <c r="E108" s="414"/>
      <c r="F108" s="409" t="s">
        <v>571</v>
      </c>
      <c r="G108" s="414"/>
      <c r="H108" s="409" t="s">
        <v>339</v>
      </c>
      <c r="I108" s="410">
        <v>138.72999999999999</v>
      </c>
      <c r="J108" s="407"/>
      <c r="K108" s="407"/>
    </row>
    <row r="109" spans="2:11" ht="28.8" x14ac:dyDescent="0.25">
      <c r="B109" s="402" t="s">
        <v>323</v>
      </c>
      <c r="C109" s="402" t="s">
        <v>324</v>
      </c>
      <c r="D109" s="402" t="s">
        <v>325</v>
      </c>
      <c r="E109" s="402" t="s">
        <v>326</v>
      </c>
      <c r="F109" s="402" t="s">
        <v>327</v>
      </c>
      <c r="G109" s="402" t="s">
        <v>328</v>
      </c>
      <c r="H109" s="402" t="s">
        <v>329</v>
      </c>
      <c r="I109" s="402" t="s">
        <v>330</v>
      </c>
      <c r="J109" s="359"/>
      <c r="K109" s="359"/>
    </row>
    <row r="110" spans="2:11" ht="14.4" x14ac:dyDescent="0.25">
      <c r="B110" s="411">
        <v>8195</v>
      </c>
      <c r="C110" s="412" t="s">
        <v>572</v>
      </c>
      <c r="D110" s="412" t="s">
        <v>573</v>
      </c>
      <c r="E110" s="412" t="s">
        <v>574</v>
      </c>
      <c r="F110" s="412" t="s">
        <v>355</v>
      </c>
      <c r="G110" s="415"/>
      <c r="H110" s="412" t="s">
        <v>339</v>
      </c>
      <c r="I110" s="413">
        <v>124.22</v>
      </c>
      <c r="J110" s="407"/>
      <c r="K110" s="407"/>
    </row>
    <row r="111" spans="2:11" ht="14.4" x14ac:dyDescent="0.25">
      <c r="B111" s="408">
        <v>8196</v>
      </c>
      <c r="C111" s="409" t="s">
        <v>572</v>
      </c>
      <c r="D111" s="409" t="s">
        <v>573</v>
      </c>
      <c r="E111" s="409" t="s">
        <v>574</v>
      </c>
      <c r="F111" s="409" t="s">
        <v>575</v>
      </c>
      <c r="G111" s="414"/>
      <c r="H111" s="409" t="s">
        <v>339</v>
      </c>
      <c r="I111" s="410">
        <v>137.38</v>
      </c>
      <c r="J111" s="407"/>
      <c r="K111" s="407"/>
    </row>
    <row r="112" spans="2:11" ht="14.4" x14ac:dyDescent="0.25">
      <c r="B112" s="411">
        <v>8197</v>
      </c>
      <c r="C112" s="412" t="s">
        <v>572</v>
      </c>
      <c r="D112" s="412" t="s">
        <v>573</v>
      </c>
      <c r="E112" s="412" t="s">
        <v>576</v>
      </c>
      <c r="F112" s="412" t="s">
        <v>577</v>
      </c>
      <c r="G112" s="415"/>
      <c r="H112" s="412" t="s">
        <v>339</v>
      </c>
      <c r="I112" s="413">
        <v>144.78</v>
      </c>
      <c r="J112" s="407"/>
      <c r="K112" s="407"/>
    </row>
    <row r="113" spans="2:11" ht="43.2" x14ac:dyDescent="0.3">
      <c r="B113" s="421">
        <v>8198</v>
      </c>
      <c r="C113" s="424" t="s">
        <v>578</v>
      </c>
      <c r="D113" s="423" t="s">
        <v>579</v>
      </c>
      <c r="E113" s="423"/>
      <c r="F113" s="424" t="s">
        <v>580</v>
      </c>
      <c r="G113" s="423"/>
      <c r="H113" s="424" t="s">
        <v>339</v>
      </c>
      <c r="I113" s="425">
        <v>198.34</v>
      </c>
      <c r="J113" s="407"/>
      <c r="K113" s="407"/>
    </row>
    <row r="114" spans="2:11" ht="14.4" x14ac:dyDescent="0.25">
      <c r="B114" s="411">
        <v>8199</v>
      </c>
      <c r="C114" s="412" t="s">
        <v>581</v>
      </c>
      <c r="D114" s="412" t="s">
        <v>582</v>
      </c>
      <c r="E114" s="415"/>
      <c r="F114" s="438">
        <v>0</v>
      </c>
      <c r="G114" s="415"/>
      <c r="H114" s="412" t="s">
        <v>339</v>
      </c>
      <c r="I114" s="413">
        <v>10.29</v>
      </c>
      <c r="J114" s="407"/>
      <c r="K114" s="407"/>
    </row>
    <row r="115" spans="2:11" ht="14.4" x14ac:dyDescent="0.25">
      <c r="B115" s="426">
        <v>8200</v>
      </c>
      <c r="C115" s="427" t="s">
        <v>583</v>
      </c>
      <c r="D115" s="427" t="s">
        <v>584</v>
      </c>
      <c r="E115" s="427" t="s">
        <v>585</v>
      </c>
      <c r="F115" s="427" t="s">
        <v>541</v>
      </c>
      <c r="G115" s="427" t="s">
        <v>359</v>
      </c>
      <c r="H115" s="427" t="s">
        <v>339</v>
      </c>
      <c r="I115" s="428">
        <v>9.1</v>
      </c>
      <c r="J115" s="407"/>
      <c r="K115" s="407"/>
    </row>
    <row r="116" spans="2:11" ht="14.4" x14ac:dyDescent="0.25">
      <c r="B116" s="416">
        <v>8201</v>
      </c>
      <c r="C116" s="419" t="s">
        <v>583</v>
      </c>
      <c r="D116" s="419" t="s">
        <v>584</v>
      </c>
      <c r="E116" s="419" t="s">
        <v>586</v>
      </c>
      <c r="F116" s="419" t="s">
        <v>587</v>
      </c>
      <c r="G116" s="419" t="s">
        <v>359</v>
      </c>
      <c r="H116" s="419" t="s">
        <v>339</v>
      </c>
      <c r="I116" s="420">
        <v>17.3</v>
      </c>
      <c r="J116" s="407"/>
      <c r="K116" s="407"/>
    </row>
    <row r="117" spans="2:11" ht="14.4" x14ac:dyDescent="0.25">
      <c r="B117" s="426">
        <v>8202</v>
      </c>
      <c r="C117" s="427" t="s">
        <v>583</v>
      </c>
      <c r="D117" s="427" t="s">
        <v>584</v>
      </c>
      <c r="E117" s="427" t="s">
        <v>588</v>
      </c>
      <c r="F117" s="427" t="s">
        <v>381</v>
      </c>
      <c r="G117" s="427" t="s">
        <v>359</v>
      </c>
      <c r="H117" s="427" t="s">
        <v>339</v>
      </c>
      <c r="I117" s="428">
        <v>32.26</v>
      </c>
      <c r="J117" s="407"/>
      <c r="K117" s="407"/>
    </row>
    <row r="118" spans="2:11" ht="14.4" x14ac:dyDescent="0.25">
      <c r="B118" s="416">
        <v>8203</v>
      </c>
      <c r="C118" s="419" t="s">
        <v>583</v>
      </c>
      <c r="D118" s="419" t="s">
        <v>584</v>
      </c>
      <c r="E118" s="419" t="s">
        <v>589</v>
      </c>
      <c r="F118" s="419" t="s">
        <v>590</v>
      </c>
      <c r="G118" s="419" t="s">
        <v>359</v>
      </c>
      <c r="H118" s="419" t="s">
        <v>339</v>
      </c>
      <c r="I118" s="420">
        <v>34.17</v>
      </c>
      <c r="J118" s="407"/>
      <c r="K118" s="407"/>
    </row>
    <row r="119" spans="2:11" ht="14.4" x14ac:dyDescent="0.25">
      <c r="B119" s="426">
        <v>8204</v>
      </c>
      <c r="C119" s="427" t="s">
        <v>583</v>
      </c>
      <c r="D119" s="427" t="s">
        <v>584</v>
      </c>
      <c r="E119" s="427" t="s">
        <v>372</v>
      </c>
      <c r="F119" s="427" t="s">
        <v>591</v>
      </c>
      <c r="G119" s="427" t="s">
        <v>359</v>
      </c>
      <c r="H119" s="427" t="s">
        <v>339</v>
      </c>
      <c r="I119" s="428">
        <v>51.12</v>
      </c>
      <c r="J119" s="407"/>
      <c r="K119" s="407"/>
    </row>
    <row r="120" spans="2:11" ht="28.8" x14ac:dyDescent="0.25">
      <c r="B120" s="416">
        <v>8208</v>
      </c>
      <c r="C120" s="417" t="s">
        <v>592</v>
      </c>
      <c r="D120" s="417" t="s">
        <v>593</v>
      </c>
      <c r="E120" s="418"/>
      <c r="F120" s="419" t="s">
        <v>569</v>
      </c>
      <c r="G120" s="418"/>
      <c r="H120" s="419" t="s">
        <v>339</v>
      </c>
      <c r="I120" s="420">
        <v>172.12</v>
      </c>
      <c r="J120" s="407"/>
      <c r="K120" s="407"/>
    </row>
    <row r="121" spans="2:11" ht="28.8" x14ac:dyDescent="0.3">
      <c r="B121" s="421">
        <v>8209</v>
      </c>
      <c r="C121" s="424" t="s">
        <v>594</v>
      </c>
      <c r="D121" s="423" t="s">
        <v>595</v>
      </c>
      <c r="E121" s="423"/>
      <c r="F121" s="424" t="s">
        <v>596</v>
      </c>
      <c r="G121" s="423"/>
      <c r="H121" s="424" t="s">
        <v>339</v>
      </c>
      <c r="I121" s="425">
        <v>95.11</v>
      </c>
      <c r="J121" s="407"/>
      <c r="K121" s="407"/>
    </row>
    <row r="122" spans="2:11" ht="28.8" x14ac:dyDescent="0.25">
      <c r="B122" s="416">
        <v>8210</v>
      </c>
      <c r="C122" s="417" t="s">
        <v>597</v>
      </c>
      <c r="D122" s="418"/>
      <c r="E122" s="419" t="s">
        <v>598</v>
      </c>
      <c r="F122" s="419" t="s">
        <v>599</v>
      </c>
      <c r="G122" s="417" t="s">
        <v>600</v>
      </c>
      <c r="H122" s="419" t="s">
        <v>339</v>
      </c>
      <c r="I122" s="420">
        <v>131.38</v>
      </c>
      <c r="J122" s="407"/>
      <c r="K122" s="407"/>
    </row>
    <row r="123" spans="2:11" ht="28.8" x14ac:dyDescent="0.25">
      <c r="B123" s="426">
        <v>8211</v>
      </c>
      <c r="C123" s="423" t="s">
        <v>597</v>
      </c>
      <c r="D123" s="422"/>
      <c r="E123" s="427" t="s">
        <v>601</v>
      </c>
      <c r="F123" s="427" t="s">
        <v>602</v>
      </c>
      <c r="G123" s="423" t="s">
        <v>600</v>
      </c>
      <c r="H123" s="427" t="s">
        <v>339</v>
      </c>
      <c r="I123" s="428">
        <v>174.33</v>
      </c>
      <c r="J123" s="407"/>
      <c r="K123" s="407"/>
    </row>
    <row r="124" spans="2:11" ht="28.8" x14ac:dyDescent="0.25">
      <c r="B124" s="416">
        <v>8212</v>
      </c>
      <c r="C124" s="417" t="s">
        <v>603</v>
      </c>
      <c r="D124" s="418"/>
      <c r="E124" s="418"/>
      <c r="F124" s="419" t="s">
        <v>596</v>
      </c>
      <c r="G124" s="417" t="s">
        <v>600</v>
      </c>
      <c r="H124" s="419" t="s">
        <v>339</v>
      </c>
      <c r="I124" s="420">
        <v>142.26</v>
      </c>
      <c r="J124" s="407"/>
      <c r="K124" s="407"/>
    </row>
    <row r="125" spans="2:11" ht="28.8" x14ac:dyDescent="0.25">
      <c r="B125" s="426">
        <v>8217</v>
      </c>
      <c r="C125" s="427" t="s">
        <v>604</v>
      </c>
      <c r="D125" s="423" t="s">
        <v>605</v>
      </c>
      <c r="E125" s="427" t="s">
        <v>606</v>
      </c>
      <c r="F125" s="432">
        <v>40</v>
      </c>
      <c r="G125" s="422"/>
      <c r="H125" s="427" t="s">
        <v>339</v>
      </c>
      <c r="I125" s="428">
        <v>27.29</v>
      </c>
      <c r="J125" s="407"/>
      <c r="K125" s="407"/>
    </row>
    <row r="126" spans="2:11" ht="14.4" x14ac:dyDescent="0.25">
      <c r="B126" s="411">
        <v>8218</v>
      </c>
      <c r="C126" s="412" t="s">
        <v>607</v>
      </c>
      <c r="D126" s="412" t="s">
        <v>608</v>
      </c>
      <c r="E126" s="415"/>
      <c r="F126" s="438">
        <v>33</v>
      </c>
      <c r="G126" s="415"/>
      <c r="H126" s="412" t="s">
        <v>609</v>
      </c>
      <c r="I126" s="413">
        <v>29.33</v>
      </c>
      <c r="J126" s="407"/>
      <c r="K126" s="407"/>
    </row>
    <row r="127" spans="2:11" ht="28.8" x14ac:dyDescent="0.25">
      <c r="B127" s="402" t="s">
        <v>323</v>
      </c>
      <c r="C127" s="402" t="s">
        <v>324</v>
      </c>
      <c r="D127" s="402" t="s">
        <v>325</v>
      </c>
      <c r="E127" s="402" t="s">
        <v>326</v>
      </c>
      <c r="F127" s="402" t="s">
        <v>327</v>
      </c>
      <c r="G127" s="402" t="s">
        <v>328</v>
      </c>
      <c r="H127" s="402" t="s">
        <v>329</v>
      </c>
      <c r="I127" s="402" t="s">
        <v>330</v>
      </c>
      <c r="J127" s="359"/>
      <c r="K127" s="359"/>
    </row>
    <row r="128" spans="2:11" ht="28.8" x14ac:dyDescent="0.3">
      <c r="B128" s="421">
        <v>8219</v>
      </c>
      <c r="C128" s="409" t="s">
        <v>610</v>
      </c>
      <c r="D128" s="423" t="s">
        <v>611</v>
      </c>
      <c r="E128" s="424" t="s">
        <v>612</v>
      </c>
      <c r="F128" s="434">
        <v>28</v>
      </c>
      <c r="G128" s="423"/>
      <c r="H128" s="424" t="s">
        <v>339</v>
      </c>
      <c r="I128" s="425">
        <v>29.12</v>
      </c>
      <c r="J128" s="407"/>
      <c r="K128" s="407"/>
    </row>
    <row r="129" spans="2:11" ht="14.4" x14ac:dyDescent="0.25">
      <c r="B129" s="411">
        <v>8220</v>
      </c>
      <c r="C129" s="412" t="s">
        <v>604</v>
      </c>
      <c r="D129" s="415"/>
      <c r="E129" s="415"/>
      <c r="F129" s="412" t="s">
        <v>337</v>
      </c>
      <c r="G129" s="415"/>
      <c r="H129" s="412" t="s">
        <v>339</v>
      </c>
      <c r="I129" s="413">
        <v>15.32</v>
      </c>
      <c r="J129" s="407"/>
      <c r="K129" s="407"/>
    </row>
    <row r="130" spans="2:11" ht="28.8" x14ac:dyDescent="0.25">
      <c r="B130" s="426">
        <v>8221</v>
      </c>
      <c r="C130" s="423" t="s">
        <v>613</v>
      </c>
      <c r="D130" s="422"/>
      <c r="E130" s="422"/>
      <c r="F130" s="427" t="s">
        <v>614</v>
      </c>
      <c r="G130" s="427" t="s">
        <v>615</v>
      </c>
      <c r="H130" s="427" t="s">
        <v>339</v>
      </c>
      <c r="I130" s="428">
        <v>35.01</v>
      </c>
      <c r="J130" s="407"/>
      <c r="K130" s="407"/>
    </row>
    <row r="131" spans="2:11" ht="28.8" x14ac:dyDescent="0.25">
      <c r="B131" s="416">
        <v>8222</v>
      </c>
      <c r="C131" s="417" t="s">
        <v>616</v>
      </c>
      <c r="D131" s="418"/>
      <c r="E131" s="418"/>
      <c r="F131" s="419" t="s">
        <v>617</v>
      </c>
      <c r="G131" s="418"/>
      <c r="H131" s="419" t="s">
        <v>339</v>
      </c>
      <c r="I131" s="420">
        <v>25.34</v>
      </c>
      <c r="J131" s="407"/>
      <c r="K131" s="407"/>
    </row>
    <row r="132" spans="2:11" ht="28.8" x14ac:dyDescent="0.25">
      <c r="B132" s="426">
        <v>8223</v>
      </c>
      <c r="C132" s="423" t="s">
        <v>618</v>
      </c>
      <c r="D132" s="422"/>
      <c r="E132" s="422"/>
      <c r="F132" s="427" t="s">
        <v>381</v>
      </c>
      <c r="G132" s="422"/>
      <c r="H132" s="427" t="s">
        <v>339</v>
      </c>
      <c r="I132" s="428">
        <v>52.15</v>
      </c>
      <c r="J132" s="407"/>
      <c r="K132" s="407"/>
    </row>
    <row r="133" spans="2:11" ht="28.8" x14ac:dyDescent="0.25">
      <c r="B133" s="416">
        <v>8224</v>
      </c>
      <c r="C133" s="419" t="s">
        <v>619</v>
      </c>
      <c r="D133" s="417" t="s">
        <v>620</v>
      </c>
      <c r="E133" s="418"/>
      <c r="F133" s="443">
        <v>145</v>
      </c>
      <c r="G133" s="418"/>
      <c r="H133" s="419" t="s">
        <v>339</v>
      </c>
      <c r="I133" s="420">
        <v>60.75</v>
      </c>
      <c r="J133" s="407"/>
      <c r="K133" s="407"/>
    </row>
    <row r="134" spans="2:11" ht="14.4" x14ac:dyDescent="0.25">
      <c r="B134" s="408">
        <v>8225</v>
      </c>
      <c r="C134" s="409" t="s">
        <v>621</v>
      </c>
      <c r="D134" s="414"/>
      <c r="E134" s="414"/>
      <c r="F134" s="409" t="s">
        <v>545</v>
      </c>
      <c r="G134" s="414"/>
      <c r="H134" s="409" t="s">
        <v>339</v>
      </c>
      <c r="I134" s="410">
        <v>97.46</v>
      </c>
      <c r="J134" s="407"/>
      <c r="K134" s="407"/>
    </row>
    <row r="135" spans="2:11" ht="14.4" x14ac:dyDescent="0.25">
      <c r="B135" s="411">
        <v>8226</v>
      </c>
      <c r="C135" s="412" t="s">
        <v>621</v>
      </c>
      <c r="D135" s="415"/>
      <c r="E135" s="415"/>
      <c r="F135" s="412" t="s">
        <v>622</v>
      </c>
      <c r="G135" s="415"/>
      <c r="H135" s="412" t="s">
        <v>339</v>
      </c>
      <c r="I135" s="413">
        <v>156.79</v>
      </c>
      <c r="J135" s="407"/>
      <c r="K135" s="407"/>
    </row>
    <row r="136" spans="2:11" ht="14.4" x14ac:dyDescent="0.25">
      <c r="B136" s="408">
        <v>8227</v>
      </c>
      <c r="C136" s="409" t="s">
        <v>621</v>
      </c>
      <c r="D136" s="414"/>
      <c r="E136" s="414"/>
      <c r="F136" s="441">
        <v>535</v>
      </c>
      <c r="G136" s="414"/>
      <c r="H136" s="409" t="s">
        <v>339</v>
      </c>
      <c r="I136" s="410">
        <v>308.62</v>
      </c>
      <c r="J136" s="407"/>
      <c r="K136" s="407"/>
    </row>
    <row r="137" spans="2:11" ht="28.8" x14ac:dyDescent="0.25">
      <c r="B137" s="416">
        <v>8228</v>
      </c>
      <c r="C137" s="417" t="s">
        <v>623</v>
      </c>
      <c r="D137" s="419" t="s">
        <v>624</v>
      </c>
      <c r="E137" s="419" t="s">
        <v>625</v>
      </c>
      <c r="F137" s="418"/>
      <c r="G137" s="419" t="s">
        <v>626</v>
      </c>
      <c r="H137" s="419" t="s">
        <v>339</v>
      </c>
      <c r="I137" s="420">
        <v>18.71</v>
      </c>
      <c r="J137" s="407"/>
      <c r="K137" s="407"/>
    </row>
    <row r="138" spans="2:11" ht="28.8" x14ac:dyDescent="0.3">
      <c r="B138" s="421">
        <v>8229</v>
      </c>
      <c r="C138" s="409" t="s">
        <v>627</v>
      </c>
      <c r="D138" s="424" t="s">
        <v>628</v>
      </c>
      <c r="E138" s="424" t="s">
        <v>629</v>
      </c>
      <c r="F138" s="423"/>
      <c r="G138" s="424" t="s">
        <v>630</v>
      </c>
      <c r="H138" s="424" t="s">
        <v>339</v>
      </c>
      <c r="I138" s="425">
        <v>23.95</v>
      </c>
      <c r="J138" s="407"/>
      <c r="K138" s="407"/>
    </row>
    <row r="139" spans="2:11" ht="14.4" x14ac:dyDescent="0.25">
      <c r="B139" s="411">
        <v>8240</v>
      </c>
      <c r="C139" s="412" t="s">
        <v>631</v>
      </c>
      <c r="D139" s="415"/>
      <c r="E139" s="415"/>
      <c r="F139" s="412" t="s">
        <v>541</v>
      </c>
      <c r="G139" s="415"/>
      <c r="H139" s="412" t="s">
        <v>339</v>
      </c>
      <c r="I139" s="413">
        <v>27.43</v>
      </c>
      <c r="J139" s="407"/>
      <c r="K139" s="407"/>
    </row>
    <row r="140" spans="2:11" ht="14.4" x14ac:dyDescent="0.25">
      <c r="B140" s="408">
        <v>8241</v>
      </c>
      <c r="C140" s="409" t="s">
        <v>631</v>
      </c>
      <c r="D140" s="414"/>
      <c r="E140" s="414"/>
      <c r="F140" s="409" t="s">
        <v>632</v>
      </c>
      <c r="G140" s="414"/>
      <c r="H140" s="409" t="s">
        <v>339</v>
      </c>
      <c r="I140" s="410">
        <v>34.74</v>
      </c>
      <c r="J140" s="407"/>
      <c r="K140" s="407"/>
    </row>
    <row r="141" spans="2:11" ht="14.4" x14ac:dyDescent="0.25">
      <c r="B141" s="411">
        <v>8242</v>
      </c>
      <c r="C141" s="412" t="s">
        <v>631</v>
      </c>
      <c r="D141" s="415"/>
      <c r="E141" s="415"/>
      <c r="F141" s="412" t="s">
        <v>617</v>
      </c>
      <c r="G141" s="415"/>
      <c r="H141" s="412" t="s">
        <v>339</v>
      </c>
      <c r="I141" s="413">
        <v>65.75</v>
      </c>
      <c r="J141" s="407"/>
      <c r="K141" s="407"/>
    </row>
    <row r="142" spans="2:11" ht="14.4" x14ac:dyDescent="0.25">
      <c r="B142" s="408">
        <v>8250</v>
      </c>
      <c r="C142" s="409" t="s">
        <v>633</v>
      </c>
      <c r="D142" s="409" t="s">
        <v>634</v>
      </c>
      <c r="E142" s="414"/>
      <c r="F142" s="409" t="s">
        <v>617</v>
      </c>
      <c r="G142" s="414"/>
      <c r="H142" s="409" t="s">
        <v>339</v>
      </c>
      <c r="I142" s="410">
        <v>55.15</v>
      </c>
      <c r="J142" s="407"/>
      <c r="K142" s="407"/>
    </row>
    <row r="143" spans="2:11" ht="28.8" x14ac:dyDescent="0.25">
      <c r="B143" s="416">
        <v>8251</v>
      </c>
      <c r="C143" s="419" t="s">
        <v>633</v>
      </c>
      <c r="D143" s="417" t="s">
        <v>635</v>
      </c>
      <c r="E143" s="418"/>
      <c r="F143" s="419" t="s">
        <v>636</v>
      </c>
      <c r="G143" s="418"/>
      <c r="H143" s="419" t="s">
        <v>339</v>
      </c>
      <c r="I143" s="420">
        <v>73.31</v>
      </c>
      <c r="J143" s="407"/>
      <c r="K143" s="407"/>
    </row>
    <row r="144" spans="2:11" ht="14.4" x14ac:dyDescent="0.25">
      <c r="B144" s="408">
        <v>8252</v>
      </c>
      <c r="C144" s="409" t="s">
        <v>633</v>
      </c>
      <c r="D144" s="414"/>
      <c r="E144" s="414"/>
      <c r="F144" s="409" t="s">
        <v>637</v>
      </c>
      <c r="G144" s="414"/>
      <c r="H144" s="409" t="s">
        <v>339</v>
      </c>
      <c r="I144" s="410">
        <v>95.45</v>
      </c>
      <c r="J144" s="407"/>
      <c r="K144" s="407"/>
    </row>
    <row r="145" spans="2:11" ht="14.4" x14ac:dyDescent="0.25">
      <c r="B145" s="411">
        <v>8253</v>
      </c>
      <c r="C145" s="412" t="s">
        <v>633</v>
      </c>
      <c r="D145" s="415"/>
      <c r="E145" s="415"/>
      <c r="F145" s="412" t="s">
        <v>419</v>
      </c>
      <c r="G145" s="415"/>
      <c r="H145" s="412" t="s">
        <v>339</v>
      </c>
      <c r="I145" s="413">
        <v>152.19999999999999</v>
      </c>
      <c r="J145" s="407"/>
      <c r="K145" s="407"/>
    </row>
    <row r="146" spans="2:11" ht="14.4" x14ac:dyDescent="0.25">
      <c r="B146" s="408">
        <v>8254</v>
      </c>
      <c r="C146" s="409" t="s">
        <v>633</v>
      </c>
      <c r="D146" s="414"/>
      <c r="E146" s="414"/>
      <c r="F146" s="409" t="s">
        <v>638</v>
      </c>
      <c r="G146" s="414"/>
      <c r="H146" s="409" t="s">
        <v>339</v>
      </c>
      <c r="I146" s="410">
        <v>223.35</v>
      </c>
      <c r="J146" s="407"/>
      <c r="K146" s="407"/>
    </row>
    <row r="147" spans="2:11" ht="28.8" x14ac:dyDescent="0.25">
      <c r="B147" s="402" t="s">
        <v>323</v>
      </c>
      <c r="C147" s="402" t="s">
        <v>324</v>
      </c>
      <c r="D147" s="402" t="s">
        <v>325</v>
      </c>
      <c r="E147" s="402" t="s">
        <v>326</v>
      </c>
      <c r="F147" s="402" t="s">
        <v>327</v>
      </c>
      <c r="G147" s="402" t="s">
        <v>328</v>
      </c>
      <c r="H147" s="402" t="s">
        <v>329</v>
      </c>
      <c r="I147" s="402" t="s">
        <v>330</v>
      </c>
      <c r="J147" s="359"/>
      <c r="K147" s="359"/>
    </row>
    <row r="148" spans="2:11" ht="57.6" x14ac:dyDescent="0.3">
      <c r="B148" s="429">
        <v>8255</v>
      </c>
      <c r="C148" s="430" t="s">
        <v>633</v>
      </c>
      <c r="D148" s="417" t="s">
        <v>639</v>
      </c>
      <c r="E148" s="417"/>
      <c r="F148" s="430" t="s">
        <v>640</v>
      </c>
      <c r="G148" s="417"/>
      <c r="H148" s="430" t="s">
        <v>339</v>
      </c>
      <c r="I148" s="431">
        <v>348.96</v>
      </c>
      <c r="J148" s="407"/>
      <c r="K148" s="407"/>
    </row>
    <row r="149" spans="2:11" ht="14.4" x14ac:dyDescent="0.25">
      <c r="B149" s="408">
        <v>8256</v>
      </c>
      <c r="C149" s="409" t="s">
        <v>633</v>
      </c>
      <c r="D149" s="414"/>
      <c r="E149" s="414"/>
      <c r="F149" s="409" t="s">
        <v>641</v>
      </c>
      <c r="G149" s="414"/>
      <c r="H149" s="409" t="s">
        <v>339</v>
      </c>
      <c r="I149" s="410">
        <v>363.5</v>
      </c>
      <c r="J149" s="407"/>
      <c r="K149" s="407"/>
    </row>
    <row r="150" spans="2:11" ht="14.4" x14ac:dyDescent="0.25">
      <c r="B150" s="411">
        <v>8260</v>
      </c>
      <c r="C150" s="412" t="s">
        <v>642</v>
      </c>
      <c r="D150" s="415"/>
      <c r="E150" s="415"/>
      <c r="F150" s="412" t="s">
        <v>545</v>
      </c>
      <c r="G150" s="415"/>
      <c r="H150" s="412" t="s">
        <v>339</v>
      </c>
      <c r="I150" s="413">
        <v>106.42</v>
      </c>
      <c r="J150" s="407"/>
      <c r="K150" s="407"/>
    </row>
    <row r="151" spans="2:11" ht="14.4" x14ac:dyDescent="0.25">
      <c r="B151" s="408">
        <v>8261</v>
      </c>
      <c r="C151" s="409" t="s">
        <v>642</v>
      </c>
      <c r="D151" s="414"/>
      <c r="E151" s="414"/>
      <c r="F151" s="409" t="s">
        <v>622</v>
      </c>
      <c r="G151" s="414"/>
      <c r="H151" s="409" t="s">
        <v>339</v>
      </c>
      <c r="I151" s="410">
        <v>102.64</v>
      </c>
      <c r="J151" s="407"/>
      <c r="K151" s="407"/>
    </row>
    <row r="152" spans="2:11" ht="14.4" x14ac:dyDescent="0.25">
      <c r="B152" s="411">
        <v>8262</v>
      </c>
      <c r="C152" s="412" t="s">
        <v>642</v>
      </c>
      <c r="D152" s="415"/>
      <c r="E152" s="415"/>
      <c r="F152" s="412" t="s">
        <v>353</v>
      </c>
      <c r="G152" s="415"/>
      <c r="H152" s="412" t="s">
        <v>339</v>
      </c>
      <c r="I152" s="413">
        <v>200.86</v>
      </c>
      <c r="J152" s="407"/>
      <c r="K152" s="407"/>
    </row>
    <row r="153" spans="2:11" ht="14.4" x14ac:dyDescent="0.25">
      <c r="B153" s="408">
        <v>8263</v>
      </c>
      <c r="C153" s="409" t="s">
        <v>642</v>
      </c>
      <c r="D153" s="414"/>
      <c r="E153" s="414"/>
      <c r="F153" s="409" t="s">
        <v>643</v>
      </c>
      <c r="G153" s="414"/>
      <c r="H153" s="409" t="s">
        <v>339</v>
      </c>
      <c r="I153" s="410">
        <v>242.66</v>
      </c>
      <c r="J153" s="407"/>
      <c r="K153" s="407"/>
    </row>
    <row r="154" spans="2:11" ht="43.2" x14ac:dyDescent="0.3">
      <c r="B154" s="429">
        <v>8269</v>
      </c>
      <c r="C154" s="430" t="s">
        <v>644</v>
      </c>
      <c r="D154" s="417" t="s">
        <v>645</v>
      </c>
      <c r="E154" s="417"/>
      <c r="F154" s="435">
        <v>0</v>
      </c>
      <c r="G154" s="417"/>
      <c r="H154" s="430" t="s">
        <v>339</v>
      </c>
      <c r="I154" s="431">
        <v>3.7</v>
      </c>
      <c r="J154" s="407"/>
      <c r="K154" s="407"/>
    </row>
    <row r="155" spans="2:11" ht="43.2" x14ac:dyDescent="0.3">
      <c r="B155" s="421">
        <v>8270</v>
      </c>
      <c r="C155" s="424" t="s">
        <v>646</v>
      </c>
      <c r="D155" s="424" t="s">
        <v>647</v>
      </c>
      <c r="E155" s="424" t="s">
        <v>648</v>
      </c>
      <c r="F155" s="434">
        <v>0</v>
      </c>
      <c r="G155" s="423" t="s">
        <v>649</v>
      </c>
      <c r="H155" s="424" t="s">
        <v>339</v>
      </c>
      <c r="I155" s="425">
        <v>4.74</v>
      </c>
      <c r="J155" s="407"/>
      <c r="K155" s="407"/>
    </row>
    <row r="156" spans="2:11" ht="28.8" x14ac:dyDescent="0.3">
      <c r="B156" s="429">
        <v>8271</v>
      </c>
      <c r="C156" s="430" t="s">
        <v>646</v>
      </c>
      <c r="D156" s="430" t="s">
        <v>647</v>
      </c>
      <c r="E156" s="430" t="s">
        <v>650</v>
      </c>
      <c r="F156" s="435">
        <v>0</v>
      </c>
      <c r="G156" s="417" t="s">
        <v>651</v>
      </c>
      <c r="H156" s="430" t="s">
        <v>339</v>
      </c>
      <c r="I156" s="431">
        <v>9.1199999999999992</v>
      </c>
      <c r="J156" s="407"/>
      <c r="K156" s="407"/>
    </row>
    <row r="157" spans="2:11" ht="43.2" x14ac:dyDescent="0.3">
      <c r="B157" s="421">
        <v>8272</v>
      </c>
      <c r="C157" s="424" t="s">
        <v>646</v>
      </c>
      <c r="D157" s="424" t="s">
        <v>647</v>
      </c>
      <c r="E157" s="424" t="s">
        <v>652</v>
      </c>
      <c r="F157" s="434">
        <v>0</v>
      </c>
      <c r="G157" s="423" t="s">
        <v>649</v>
      </c>
      <c r="H157" s="424" t="s">
        <v>339</v>
      </c>
      <c r="I157" s="425">
        <v>13.62</v>
      </c>
      <c r="J157" s="407"/>
      <c r="K157" s="407"/>
    </row>
    <row r="158" spans="2:11" ht="28.8" x14ac:dyDescent="0.3">
      <c r="B158" s="429">
        <v>8273</v>
      </c>
      <c r="C158" s="430" t="s">
        <v>646</v>
      </c>
      <c r="D158" s="430" t="s">
        <v>647</v>
      </c>
      <c r="E158" s="430" t="s">
        <v>653</v>
      </c>
      <c r="F158" s="435">
        <v>0</v>
      </c>
      <c r="G158" s="417" t="s">
        <v>651</v>
      </c>
      <c r="H158" s="430" t="s">
        <v>339</v>
      </c>
      <c r="I158" s="431">
        <v>26.52</v>
      </c>
      <c r="J158" s="407"/>
      <c r="K158" s="407"/>
    </row>
    <row r="159" spans="2:11" ht="28.8" x14ac:dyDescent="0.3">
      <c r="B159" s="421">
        <v>8275</v>
      </c>
      <c r="C159" s="424" t="s">
        <v>654</v>
      </c>
      <c r="D159" s="424" t="s">
        <v>647</v>
      </c>
      <c r="E159" s="424" t="s">
        <v>655</v>
      </c>
      <c r="F159" s="434">
        <v>0</v>
      </c>
      <c r="G159" s="423" t="s">
        <v>656</v>
      </c>
      <c r="H159" s="424" t="s">
        <v>339</v>
      </c>
      <c r="I159" s="425">
        <v>4.0599999999999996</v>
      </c>
      <c r="J159" s="407"/>
      <c r="K159" s="407"/>
    </row>
    <row r="160" spans="2:11" ht="28.8" x14ac:dyDescent="0.3">
      <c r="B160" s="429">
        <v>8276</v>
      </c>
      <c r="C160" s="430" t="s">
        <v>654</v>
      </c>
      <c r="D160" s="430" t="s">
        <v>647</v>
      </c>
      <c r="E160" s="430" t="s">
        <v>652</v>
      </c>
      <c r="F160" s="435">
        <v>0</v>
      </c>
      <c r="G160" s="417" t="s">
        <v>656</v>
      </c>
      <c r="H160" s="430" t="s">
        <v>339</v>
      </c>
      <c r="I160" s="431">
        <v>10.14</v>
      </c>
      <c r="J160" s="407"/>
      <c r="K160" s="407"/>
    </row>
    <row r="161" spans="2:11" ht="28.8" x14ac:dyDescent="0.25">
      <c r="B161" s="402" t="s">
        <v>323</v>
      </c>
      <c r="C161" s="402" t="s">
        <v>324</v>
      </c>
      <c r="D161" s="402" t="s">
        <v>325</v>
      </c>
      <c r="E161" s="402" t="s">
        <v>326</v>
      </c>
      <c r="F161" s="402" t="s">
        <v>327</v>
      </c>
      <c r="G161" s="402" t="s">
        <v>328</v>
      </c>
      <c r="H161" s="402" t="s">
        <v>329</v>
      </c>
      <c r="I161" s="402" t="s">
        <v>330</v>
      </c>
      <c r="J161" s="359"/>
      <c r="K161" s="359"/>
    </row>
    <row r="162" spans="2:11" ht="28.8" x14ac:dyDescent="0.3">
      <c r="B162" s="421">
        <v>8277</v>
      </c>
      <c r="C162" s="424" t="s">
        <v>654</v>
      </c>
      <c r="D162" s="424" t="s">
        <v>647</v>
      </c>
      <c r="E162" s="424" t="s">
        <v>657</v>
      </c>
      <c r="F162" s="434">
        <v>0</v>
      </c>
      <c r="G162" s="423" t="s">
        <v>656</v>
      </c>
      <c r="H162" s="424" t="s">
        <v>339</v>
      </c>
      <c r="I162" s="425">
        <v>14.62</v>
      </c>
      <c r="J162" s="407"/>
      <c r="K162" s="407"/>
    </row>
    <row r="163" spans="2:11" ht="28.8" x14ac:dyDescent="0.3">
      <c r="B163" s="429">
        <v>8278</v>
      </c>
      <c r="C163" s="430" t="s">
        <v>654</v>
      </c>
      <c r="D163" s="430" t="s">
        <v>647</v>
      </c>
      <c r="E163" s="430" t="s">
        <v>658</v>
      </c>
      <c r="F163" s="435">
        <v>0</v>
      </c>
      <c r="G163" s="417" t="s">
        <v>656</v>
      </c>
      <c r="H163" s="430" t="s">
        <v>339</v>
      </c>
      <c r="I163" s="431">
        <v>19.02</v>
      </c>
      <c r="J163" s="407"/>
      <c r="K163" s="407"/>
    </row>
    <row r="164" spans="2:11" ht="28.8" x14ac:dyDescent="0.25">
      <c r="B164" s="426">
        <v>8280</v>
      </c>
      <c r="C164" s="427" t="s">
        <v>659</v>
      </c>
      <c r="D164" s="427" t="s">
        <v>660</v>
      </c>
      <c r="E164" s="427" t="s">
        <v>661</v>
      </c>
      <c r="F164" s="427" t="s">
        <v>614</v>
      </c>
      <c r="G164" s="423" t="s">
        <v>662</v>
      </c>
      <c r="H164" s="427" t="s">
        <v>339</v>
      </c>
      <c r="I164" s="428">
        <v>20.46</v>
      </c>
      <c r="J164" s="407"/>
      <c r="K164" s="407"/>
    </row>
    <row r="165" spans="2:11" ht="28.8" x14ac:dyDescent="0.25">
      <c r="B165" s="416">
        <v>8281</v>
      </c>
      <c r="C165" s="419" t="s">
        <v>659</v>
      </c>
      <c r="D165" s="419" t="s">
        <v>660</v>
      </c>
      <c r="E165" s="419" t="s">
        <v>648</v>
      </c>
      <c r="F165" s="419" t="s">
        <v>345</v>
      </c>
      <c r="G165" s="417" t="s">
        <v>662</v>
      </c>
      <c r="H165" s="419" t="s">
        <v>339</v>
      </c>
      <c r="I165" s="420">
        <v>57.67</v>
      </c>
      <c r="J165" s="407"/>
      <c r="K165" s="407"/>
    </row>
    <row r="166" spans="2:11" ht="28.8" x14ac:dyDescent="0.25">
      <c r="B166" s="426">
        <v>8282</v>
      </c>
      <c r="C166" s="427" t="s">
        <v>659</v>
      </c>
      <c r="D166" s="427" t="s">
        <v>660</v>
      </c>
      <c r="E166" s="427" t="s">
        <v>663</v>
      </c>
      <c r="F166" s="427" t="s">
        <v>637</v>
      </c>
      <c r="G166" s="423" t="s">
        <v>662</v>
      </c>
      <c r="H166" s="427" t="s">
        <v>339</v>
      </c>
      <c r="I166" s="428">
        <v>82.48</v>
      </c>
      <c r="J166" s="407"/>
      <c r="K166" s="407"/>
    </row>
    <row r="167" spans="2:11" ht="28.8" x14ac:dyDescent="0.25">
      <c r="B167" s="416">
        <v>8283</v>
      </c>
      <c r="C167" s="419" t="s">
        <v>659</v>
      </c>
      <c r="D167" s="419" t="s">
        <v>660</v>
      </c>
      <c r="E167" s="419" t="s">
        <v>650</v>
      </c>
      <c r="F167" s="419" t="s">
        <v>664</v>
      </c>
      <c r="G167" s="417" t="s">
        <v>662</v>
      </c>
      <c r="H167" s="419" t="s">
        <v>339</v>
      </c>
      <c r="I167" s="420">
        <v>137.11000000000001</v>
      </c>
      <c r="J167" s="407"/>
      <c r="K167" s="407"/>
    </row>
    <row r="168" spans="2:11" ht="28.8" x14ac:dyDescent="0.25">
      <c r="B168" s="426">
        <v>8284</v>
      </c>
      <c r="C168" s="427" t="s">
        <v>659</v>
      </c>
      <c r="D168" s="427" t="s">
        <v>660</v>
      </c>
      <c r="E168" s="427" t="s">
        <v>665</v>
      </c>
      <c r="F168" s="427" t="s">
        <v>666</v>
      </c>
      <c r="G168" s="423" t="s">
        <v>662</v>
      </c>
      <c r="H168" s="427" t="s">
        <v>339</v>
      </c>
      <c r="I168" s="428">
        <v>272.66000000000003</v>
      </c>
      <c r="J168" s="407"/>
      <c r="K168" s="407"/>
    </row>
    <row r="169" spans="2:11" ht="28.8" x14ac:dyDescent="0.25">
      <c r="B169" s="416">
        <v>8285</v>
      </c>
      <c r="C169" s="419" t="s">
        <v>659</v>
      </c>
      <c r="D169" s="419" t="s">
        <v>660</v>
      </c>
      <c r="E169" s="419" t="s">
        <v>653</v>
      </c>
      <c r="F169" s="419" t="s">
        <v>667</v>
      </c>
      <c r="G169" s="417" t="s">
        <v>662</v>
      </c>
      <c r="H169" s="419" t="s">
        <v>339</v>
      </c>
      <c r="I169" s="420">
        <v>309.18</v>
      </c>
      <c r="J169" s="407"/>
      <c r="K169" s="407"/>
    </row>
    <row r="170" spans="2:11" ht="28.8" x14ac:dyDescent="0.25">
      <c r="B170" s="426">
        <v>8286</v>
      </c>
      <c r="C170" s="427" t="s">
        <v>659</v>
      </c>
      <c r="D170" s="427" t="s">
        <v>660</v>
      </c>
      <c r="E170" s="427" t="s">
        <v>668</v>
      </c>
      <c r="F170" s="427" t="s">
        <v>669</v>
      </c>
      <c r="G170" s="423" t="s">
        <v>662</v>
      </c>
      <c r="H170" s="427" t="s">
        <v>339</v>
      </c>
      <c r="I170" s="428">
        <v>472.94</v>
      </c>
      <c r="J170" s="407"/>
      <c r="K170" s="407"/>
    </row>
    <row r="171" spans="2:11" ht="28.8" x14ac:dyDescent="0.3">
      <c r="B171" s="429">
        <v>8287</v>
      </c>
      <c r="C171" s="430" t="s">
        <v>670</v>
      </c>
      <c r="D171" s="412" t="s">
        <v>671</v>
      </c>
      <c r="E171" s="417"/>
      <c r="F171" s="435">
        <v>184</v>
      </c>
      <c r="G171" s="417"/>
      <c r="H171" s="430" t="s">
        <v>339</v>
      </c>
      <c r="I171" s="431">
        <v>104.57</v>
      </c>
      <c r="J171" s="407"/>
      <c r="K171" s="407"/>
    </row>
    <row r="172" spans="2:11" ht="28.8" x14ac:dyDescent="0.3">
      <c r="B172" s="421">
        <v>8288</v>
      </c>
      <c r="C172" s="424" t="s">
        <v>670</v>
      </c>
      <c r="D172" s="409" t="s">
        <v>672</v>
      </c>
      <c r="E172" s="423"/>
      <c r="F172" s="434">
        <v>238</v>
      </c>
      <c r="G172" s="423"/>
      <c r="H172" s="424" t="s">
        <v>339</v>
      </c>
      <c r="I172" s="425">
        <v>120.67</v>
      </c>
      <c r="J172" s="407"/>
      <c r="K172" s="407"/>
    </row>
    <row r="173" spans="2:11" ht="28.8" x14ac:dyDescent="0.25">
      <c r="B173" s="416">
        <v>8289</v>
      </c>
      <c r="C173" s="419" t="s">
        <v>670</v>
      </c>
      <c r="D173" s="417" t="s">
        <v>673</v>
      </c>
      <c r="E173" s="418"/>
      <c r="F173" s="443">
        <v>230</v>
      </c>
      <c r="G173" s="418"/>
      <c r="H173" s="419" t="s">
        <v>339</v>
      </c>
      <c r="I173" s="420">
        <v>135.66</v>
      </c>
      <c r="J173" s="407"/>
      <c r="K173" s="407"/>
    </row>
    <row r="174" spans="2:11" ht="14.4" x14ac:dyDescent="0.25">
      <c r="B174" s="408">
        <v>8290</v>
      </c>
      <c r="C174" s="409" t="s">
        <v>674</v>
      </c>
      <c r="D174" s="409" t="s">
        <v>675</v>
      </c>
      <c r="E174" s="409" t="s">
        <v>676</v>
      </c>
      <c r="F174" s="409" t="s">
        <v>677</v>
      </c>
      <c r="G174" s="414"/>
      <c r="H174" s="409" t="s">
        <v>339</v>
      </c>
      <c r="I174" s="410">
        <v>4.46</v>
      </c>
      <c r="J174" s="407"/>
      <c r="K174" s="407"/>
    </row>
    <row r="175" spans="2:11" ht="14.4" x14ac:dyDescent="0.25">
      <c r="B175" s="411">
        <v>8300</v>
      </c>
      <c r="C175" s="412" t="s">
        <v>678</v>
      </c>
      <c r="D175" s="412" t="s">
        <v>647</v>
      </c>
      <c r="E175" s="412" t="s">
        <v>679</v>
      </c>
      <c r="F175" s="412" t="s">
        <v>680</v>
      </c>
      <c r="G175" s="415"/>
      <c r="H175" s="412" t="s">
        <v>339</v>
      </c>
      <c r="I175" s="413">
        <v>13.63</v>
      </c>
      <c r="J175" s="407"/>
      <c r="K175" s="407"/>
    </row>
    <row r="176" spans="2:11" ht="14.4" x14ac:dyDescent="0.25">
      <c r="B176" s="408">
        <v>8301</v>
      </c>
      <c r="C176" s="409" t="s">
        <v>678</v>
      </c>
      <c r="D176" s="409" t="s">
        <v>647</v>
      </c>
      <c r="E176" s="409" t="s">
        <v>681</v>
      </c>
      <c r="F176" s="409" t="s">
        <v>345</v>
      </c>
      <c r="G176" s="414"/>
      <c r="H176" s="409" t="s">
        <v>339</v>
      </c>
      <c r="I176" s="410">
        <v>18.66</v>
      </c>
      <c r="J176" s="407"/>
      <c r="K176" s="407"/>
    </row>
    <row r="177" spans="2:11" ht="14.4" x14ac:dyDescent="0.25">
      <c r="B177" s="411">
        <v>8302</v>
      </c>
      <c r="C177" s="412" t="s">
        <v>678</v>
      </c>
      <c r="D177" s="412" t="s">
        <v>647</v>
      </c>
      <c r="E177" s="412" t="s">
        <v>682</v>
      </c>
      <c r="F177" s="412" t="s">
        <v>683</v>
      </c>
      <c r="G177" s="415"/>
      <c r="H177" s="412" t="s">
        <v>339</v>
      </c>
      <c r="I177" s="413">
        <v>26.03</v>
      </c>
      <c r="J177" s="407"/>
      <c r="K177" s="407"/>
    </row>
    <row r="178" spans="2:11" ht="14.4" x14ac:dyDescent="0.25">
      <c r="B178" s="408">
        <v>8303</v>
      </c>
      <c r="C178" s="409" t="s">
        <v>678</v>
      </c>
      <c r="D178" s="409" t="s">
        <v>647</v>
      </c>
      <c r="E178" s="409" t="s">
        <v>684</v>
      </c>
      <c r="F178" s="409" t="s">
        <v>685</v>
      </c>
      <c r="G178" s="414"/>
      <c r="H178" s="409" t="s">
        <v>339</v>
      </c>
      <c r="I178" s="410">
        <v>57.41</v>
      </c>
      <c r="J178" s="407"/>
      <c r="K178" s="407"/>
    </row>
    <row r="179" spans="2:11" ht="28.8" x14ac:dyDescent="0.25">
      <c r="B179" s="402" t="s">
        <v>323</v>
      </c>
      <c r="C179" s="402" t="s">
        <v>324</v>
      </c>
      <c r="D179" s="402" t="s">
        <v>325</v>
      </c>
      <c r="E179" s="402" t="s">
        <v>326</v>
      </c>
      <c r="F179" s="402" t="s">
        <v>327</v>
      </c>
      <c r="G179" s="402" t="s">
        <v>328</v>
      </c>
      <c r="H179" s="402" t="s">
        <v>329</v>
      </c>
      <c r="I179" s="402" t="s">
        <v>330</v>
      </c>
      <c r="J179" s="359"/>
      <c r="K179" s="359"/>
    </row>
    <row r="180" spans="2:11" ht="28.8" x14ac:dyDescent="0.25">
      <c r="B180" s="416">
        <v>8306</v>
      </c>
      <c r="C180" s="417" t="s">
        <v>686</v>
      </c>
      <c r="D180" s="417" t="s">
        <v>687</v>
      </c>
      <c r="E180" s="419" t="s">
        <v>688</v>
      </c>
      <c r="F180" s="445">
        <v>94.9</v>
      </c>
      <c r="G180" s="419" t="s">
        <v>689</v>
      </c>
      <c r="H180" s="419" t="s">
        <v>339</v>
      </c>
      <c r="I180" s="420">
        <v>46.49</v>
      </c>
      <c r="J180" s="407"/>
      <c r="K180" s="407"/>
    </row>
    <row r="181" spans="2:11" ht="28.8" x14ac:dyDescent="0.25">
      <c r="B181" s="426">
        <v>8307</v>
      </c>
      <c r="C181" s="423" t="s">
        <v>686</v>
      </c>
      <c r="D181" s="423" t="s">
        <v>690</v>
      </c>
      <c r="E181" s="427" t="s">
        <v>691</v>
      </c>
      <c r="F181" s="444">
        <v>94.9</v>
      </c>
      <c r="G181" s="427" t="s">
        <v>692</v>
      </c>
      <c r="H181" s="427" t="s">
        <v>339</v>
      </c>
      <c r="I181" s="428">
        <v>53.54</v>
      </c>
      <c r="J181" s="407"/>
      <c r="K181" s="407"/>
    </row>
    <row r="182" spans="2:11" ht="28.8" x14ac:dyDescent="0.25">
      <c r="B182" s="416">
        <v>8308</v>
      </c>
      <c r="C182" s="417" t="s">
        <v>686</v>
      </c>
      <c r="D182" s="417" t="s">
        <v>693</v>
      </c>
      <c r="E182" s="419" t="s">
        <v>694</v>
      </c>
      <c r="F182" s="445">
        <v>117.5</v>
      </c>
      <c r="G182" s="419" t="s">
        <v>692</v>
      </c>
      <c r="H182" s="419" t="s">
        <v>339</v>
      </c>
      <c r="I182" s="420">
        <v>58.74</v>
      </c>
      <c r="J182" s="407"/>
      <c r="K182" s="407"/>
    </row>
    <row r="183" spans="2:11" ht="28.8" x14ac:dyDescent="0.25">
      <c r="B183" s="426">
        <v>8309</v>
      </c>
      <c r="C183" s="427" t="s">
        <v>695</v>
      </c>
      <c r="D183" s="423" t="s">
        <v>696</v>
      </c>
      <c r="E183" s="422"/>
      <c r="F183" s="432">
        <v>0</v>
      </c>
      <c r="G183" s="422"/>
      <c r="H183" s="427" t="s">
        <v>339</v>
      </c>
      <c r="I183" s="428">
        <v>3.58</v>
      </c>
      <c r="J183" s="407"/>
      <c r="K183" s="407"/>
    </row>
    <row r="184" spans="2:11" ht="14.4" x14ac:dyDescent="0.25">
      <c r="B184" s="411">
        <v>8310</v>
      </c>
      <c r="C184" s="412" t="s">
        <v>697</v>
      </c>
      <c r="D184" s="412" t="s">
        <v>698</v>
      </c>
      <c r="E184" s="412" t="s">
        <v>699</v>
      </c>
      <c r="F184" s="412" t="s">
        <v>337</v>
      </c>
      <c r="G184" s="415"/>
      <c r="H184" s="412" t="s">
        <v>339</v>
      </c>
      <c r="I184" s="413">
        <v>4.95</v>
      </c>
      <c r="J184" s="407"/>
      <c r="K184" s="407"/>
    </row>
    <row r="185" spans="2:11" ht="14.4" x14ac:dyDescent="0.25">
      <c r="B185" s="408">
        <v>8311</v>
      </c>
      <c r="C185" s="409" t="s">
        <v>697</v>
      </c>
      <c r="D185" s="409" t="s">
        <v>698</v>
      </c>
      <c r="E185" s="409" t="s">
        <v>700</v>
      </c>
      <c r="F185" s="409" t="s">
        <v>701</v>
      </c>
      <c r="G185" s="414"/>
      <c r="H185" s="409" t="s">
        <v>339</v>
      </c>
      <c r="I185" s="410">
        <v>7.92</v>
      </c>
      <c r="J185" s="407"/>
      <c r="K185" s="407"/>
    </row>
    <row r="186" spans="2:11" ht="14.4" x14ac:dyDescent="0.25">
      <c r="B186" s="439" t="s">
        <v>702</v>
      </c>
      <c r="C186" s="412" t="s">
        <v>697</v>
      </c>
      <c r="D186" s="415"/>
      <c r="E186" s="412" t="s">
        <v>703</v>
      </c>
      <c r="F186" s="438">
        <v>44</v>
      </c>
      <c r="G186" s="415"/>
      <c r="H186" s="412" t="s">
        <v>339</v>
      </c>
      <c r="I186" s="413">
        <v>25</v>
      </c>
      <c r="J186" s="407"/>
      <c r="K186" s="407"/>
    </row>
    <row r="187" spans="2:11" ht="14.4" x14ac:dyDescent="0.25">
      <c r="B187" s="408">
        <v>8312</v>
      </c>
      <c r="C187" s="409" t="s">
        <v>697</v>
      </c>
      <c r="D187" s="409" t="s">
        <v>698</v>
      </c>
      <c r="E187" s="409" t="s">
        <v>704</v>
      </c>
      <c r="F187" s="409" t="s">
        <v>705</v>
      </c>
      <c r="G187" s="414"/>
      <c r="H187" s="409" t="s">
        <v>339</v>
      </c>
      <c r="I187" s="410">
        <v>25.92</v>
      </c>
      <c r="J187" s="407"/>
      <c r="K187" s="407"/>
    </row>
    <row r="188" spans="2:11" ht="14.4" x14ac:dyDescent="0.25">
      <c r="B188" s="411">
        <v>8313</v>
      </c>
      <c r="C188" s="412" t="s">
        <v>697</v>
      </c>
      <c r="D188" s="412" t="s">
        <v>698</v>
      </c>
      <c r="E188" s="412" t="s">
        <v>706</v>
      </c>
      <c r="F188" s="412" t="s">
        <v>590</v>
      </c>
      <c r="G188" s="415"/>
      <c r="H188" s="412" t="s">
        <v>339</v>
      </c>
      <c r="I188" s="413">
        <v>40.01</v>
      </c>
      <c r="J188" s="407"/>
      <c r="K188" s="407"/>
    </row>
    <row r="189" spans="2:11" ht="14.4" x14ac:dyDescent="0.25">
      <c r="B189" s="408">
        <v>8314</v>
      </c>
      <c r="C189" s="409" t="s">
        <v>697</v>
      </c>
      <c r="D189" s="409" t="s">
        <v>698</v>
      </c>
      <c r="E189" s="409" t="s">
        <v>707</v>
      </c>
      <c r="F189" s="409" t="s">
        <v>596</v>
      </c>
      <c r="G189" s="414"/>
      <c r="H189" s="409" t="s">
        <v>339</v>
      </c>
      <c r="I189" s="410">
        <v>55.67</v>
      </c>
      <c r="J189" s="407"/>
      <c r="K189" s="407"/>
    </row>
    <row r="190" spans="2:11" ht="14.4" x14ac:dyDescent="0.25">
      <c r="B190" s="411">
        <v>8315</v>
      </c>
      <c r="C190" s="412" t="s">
        <v>697</v>
      </c>
      <c r="D190" s="412" t="s">
        <v>698</v>
      </c>
      <c r="E190" s="412" t="s">
        <v>708</v>
      </c>
      <c r="F190" s="412" t="s">
        <v>545</v>
      </c>
      <c r="G190" s="415"/>
      <c r="H190" s="412" t="s">
        <v>339</v>
      </c>
      <c r="I190" s="413">
        <v>77.67</v>
      </c>
      <c r="J190" s="407"/>
      <c r="K190" s="407"/>
    </row>
    <row r="191" spans="2:11" ht="14.4" x14ac:dyDescent="0.25">
      <c r="B191" s="408">
        <v>8316</v>
      </c>
      <c r="C191" s="409" t="s">
        <v>697</v>
      </c>
      <c r="D191" s="409" t="s">
        <v>698</v>
      </c>
      <c r="E191" s="409" t="s">
        <v>709</v>
      </c>
      <c r="F191" s="409" t="s">
        <v>622</v>
      </c>
      <c r="G191" s="414"/>
      <c r="H191" s="409" t="s">
        <v>339</v>
      </c>
      <c r="I191" s="410">
        <v>88.84</v>
      </c>
      <c r="J191" s="407"/>
      <c r="K191" s="407"/>
    </row>
    <row r="192" spans="2:11" ht="14.4" x14ac:dyDescent="0.25">
      <c r="B192" s="411">
        <v>8317</v>
      </c>
      <c r="C192" s="412" t="s">
        <v>697</v>
      </c>
      <c r="D192" s="412" t="s">
        <v>698</v>
      </c>
      <c r="E192" s="412" t="s">
        <v>710</v>
      </c>
      <c r="F192" s="412" t="s">
        <v>353</v>
      </c>
      <c r="G192" s="415"/>
      <c r="H192" s="412" t="s">
        <v>339</v>
      </c>
      <c r="I192" s="413">
        <v>99.73</v>
      </c>
      <c r="J192" s="407"/>
      <c r="K192" s="407"/>
    </row>
    <row r="193" spans="2:11" ht="14.4" x14ac:dyDescent="0.25">
      <c r="B193" s="446" t="s">
        <v>711</v>
      </c>
      <c r="C193" s="409" t="s">
        <v>697</v>
      </c>
      <c r="D193" s="409" t="s">
        <v>698</v>
      </c>
      <c r="E193" s="409" t="s">
        <v>712</v>
      </c>
      <c r="F193" s="441">
        <v>464</v>
      </c>
      <c r="G193" s="409" t="s">
        <v>713</v>
      </c>
      <c r="H193" s="409" t="s">
        <v>339</v>
      </c>
      <c r="I193" s="410">
        <v>118.18</v>
      </c>
      <c r="J193" s="407"/>
      <c r="K193" s="407"/>
    </row>
    <row r="194" spans="2:11" ht="14.4" x14ac:dyDescent="0.25">
      <c r="B194" s="411">
        <v>8318</v>
      </c>
      <c r="C194" s="412" t="s">
        <v>697</v>
      </c>
      <c r="D194" s="412" t="s">
        <v>698</v>
      </c>
      <c r="E194" s="412" t="s">
        <v>714</v>
      </c>
      <c r="F194" s="412" t="s">
        <v>715</v>
      </c>
      <c r="G194" s="415"/>
      <c r="H194" s="412" t="s">
        <v>339</v>
      </c>
      <c r="I194" s="413">
        <v>159.09</v>
      </c>
      <c r="J194" s="407"/>
      <c r="K194" s="407"/>
    </row>
    <row r="195" spans="2:11" ht="14.4" x14ac:dyDescent="0.25">
      <c r="B195" s="408">
        <v>8319</v>
      </c>
      <c r="C195" s="409" t="s">
        <v>697</v>
      </c>
      <c r="D195" s="409" t="s">
        <v>698</v>
      </c>
      <c r="E195" s="409" t="s">
        <v>716</v>
      </c>
      <c r="F195" s="409" t="s">
        <v>669</v>
      </c>
      <c r="G195" s="414"/>
      <c r="H195" s="409" t="s">
        <v>339</v>
      </c>
      <c r="I195" s="410">
        <v>204.67</v>
      </c>
      <c r="J195" s="407"/>
      <c r="K195" s="407"/>
    </row>
    <row r="196" spans="2:11" ht="14.4" x14ac:dyDescent="0.25">
      <c r="B196" s="411">
        <v>8320</v>
      </c>
      <c r="C196" s="412" t="s">
        <v>697</v>
      </c>
      <c r="D196" s="412" t="s">
        <v>698</v>
      </c>
      <c r="E196" s="412" t="s">
        <v>717</v>
      </c>
      <c r="F196" s="438">
        <v>1645</v>
      </c>
      <c r="G196" s="412" t="s">
        <v>718</v>
      </c>
      <c r="H196" s="412" t="s">
        <v>339</v>
      </c>
      <c r="I196" s="413">
        <v>362.2</v>
      </c>
      <c r="J196" s="407"/>
      <c r="K196" s="407"/>
    </row>
    <row r="197" spans="2:11" ht="14.4" x14ac:dyDescent="0.25">
      <c r="B197" s="408">
        <v>8321</v>
      </c>
      <c r="C197" s="409" t="s">
        <v>697</v>
      </c>
      <c r="D197" s="409" t="s">
        <v>698</v>
      </c>
      <c r="E197" s="409" t="s">
        <v>719</v>
      </c>
      <c r="F197" s="409" t="s">
        <v>720</v>
      </c>
      <c r="G197" s="414"/>
      <c r="H197" s="409" t="s">
        <v>339</v>
      </c>
      <c r="I197" s="410">
        <v>561.53</v>
      </c>
      <c r="J197" s="407"/>
      <c r="K197" s="407"/>
    </row>
    <row r="198" spans="2:11" ht="14.4" x14ac:dyDescent="0.25">
      <c r="B198" s="411">
        <v>8322</v>
      </c>
      <c r="C198" s="412" t="s">
        <v>697</v>
      </c>
      <c r="D198" s="412" t="s">
        <v>698</v>
      </c>
      <c r="E198" s="412" t="s">
        <v>721</v>
      </c>
      <c r="F198" s="412" t="s">
        <v>722</v>
      </c>
      <c r="G198" s="412" t="s">
        <v>713</v>
      </c>
      <c r="H198" s="412" t="s">
        <v>339</v>
      </c>
      <c r="I198" s="413">
        <v>467.83</v>
      </c>
      <c r="J198" s="407"/>
      <c r="K198" s="407"/>
    </row>
    <row r="199" spans="2:11" ht="14.4" x14ac:dyDescent="0.25">
      <c r="B199" s="408">
        <v>8323</v>
      </c>
      <c r="C199" s="409" t="s">
        <v>697</v>
      </c>
      <c r="D199" s="409" t="s">
        <v>698</v>
      </c>
      <c r="E199" s="409" t="s">
        <v>723</v>
      </c>
      <c r="F199" s="409" t="s">
        <v>724</v>
      </c>
      <c r="G199" s="409" t="s">
        <v>713</v>
      </c>
      <c r="H199" s="409" t="s">
        <v>339</v>
      </c>
      <c r="I199" s="410">
        <v>544.92999999999995</v>
      </c>
      <c r="J199" s="407"/>
      <c r="K199" s="407"/>
    </row>
    <row r="200" spans="2:11" ht="14.4" x14ac:dyDescent="0.25">
      <c r="B200" s="411">
        <v>8324</v>
      </c>
      <c r="C200" s="412" t="s">
        <v>697</v>
      </c>
      <c r="D200" s="412" t="s">
        <v>698</v>
      </c>
      <c r="E200" s="412" t="s">
        <v>725</v>
      </c>
      <c r="F200" s="438">
        <v>2500</v>
      </c>
      <c r="G200" s="412" t="s">
        <v>713</v>
      </c>
      <c r="H200" s="412" t="s">
        <v>339</v>
      </c>
      <c r="I200" s="413">
        <v>544.92999999999995</v>
      </c>
      <c r="J200" s="407"/>
      <c r="K200" s="407"/>
    </row>
    <row r="201" spans="2:11" ht="14.4" x14ac:dyDescent="0.25">
      <c r="B201" s="408">
        <v>8325</v>
      </c>
      <c r="C201" s="409" t="s">
        <v>697</v>
      </c>
      <c r="D201" s="409" t="s">
        <v>698</v>
      </c>
      <c r="E201" s="409" t="s">
        <v>726</v>
      </c>
      <c r="F201" s="441">
        <v>63</v>
      </c>
      <c r="G201" s="409" t="s">
        <v>718</v>
      </c>
      <c r="H201" s="409" t="s">
        <v>339</v>
      </c>
      <c r="I201" s="410">
        <v>23.48</v>
      </c>
      <c r="J201" s="407"/>
      <c r="K201" s="407"/>
    </row>
    <row r="202" spans="2:11" ht="14.4" x14ac:dyDescent="0.25">
      <c r="B202" s="411">
        <v>8326</v>
      </c>
      <c r="C202" s="412" t="s">
        <v>697</v>
      </c>
      <c r="D202" s="412" t="s">
        <v>698</v>
      </c>
      <c r="E202" s="412" t="s">
        <v>727</v>
      </c>
      <c r="F202" s="438">
        <v>35</v>
      </c>
      <c r="G202" s="412" t="s">
        <v>728</v>
      </c>
      <c r="H202" s="412" t="s">
        <v>339</v>
      </c>
      <c r="I202" s="413">
        <v>16.7</v>
      </c>
      <c r="J202" s="407"/>
      <c r="K202" s="407"/>
    </row>
    <row r="203" spans="2:11" ht="14.4" x14ac:dyDescent="0.25">
      <c r="B203" s="408">
        <v>8327</v>
      </c>
      <c r="C203" s="409" t="s">
        <v>729</v>
      </c>
      <c r="D203" s="409" t="s">
        <v>698</v>
      </c>
      <c r="E203" s="409" t="s">
        <v>730</v>
      </c>
      <c r="F203" s="441">
        <v>1065</v>
      </c>
      <c r="G203" s="414"/>
      <c r="H203" s="409" t="s">
        <v>339</v>
      </c>
      <c r="I203" s="410">
        <v>235.71</v>
      </c>
      <c r="J203" s="407"/>
      <c r="K203" s="407"/>
    </row>
    <row r="204" spans="2:11" ht="14.4" x14ac:dyDescent="0.25">
      <c r="B204" s="439" t="s">
        <v>731</v>
      </c>
      <c r="C204" s="412" t="s">
        <v>697</v>
      </c>
      <c r="D204" s="412" t="s">
        <v>698</v>
      </c>
      <c r="E204" s="412" t="s">
        <v>732</v>
      </c>
      <c r="F204" s="438">
        <v>120</v>
      </c>
      <c r="G204" s="415"/>
      <c r="H204" s="412" t="s">
        <v>339</v>
      </c>
      <c r="I204" s="413">
        <v>32.090000000000003</v>
      </c>
      <c r="J204" s="407"/>
      <c r="K204" s="407"/>
    </row>
    <row r="205" spans="2:11" ht="43.2" x14ac:dyDescent="0.3">
      <c r="B205" s="440" t="s">
        <v>733</v>
      </c>
      <c r="C205" s="427" t="s">
        <v>734</v>
      </c>
      <c r="D205" s="423" t="s">
        <v>735</v>
      </c>
      <c r="E205" s="424" t="s">
        <v>736</v>
      </c>
      <c r="F205" s="434">
        <v>10915</v>
      </c>
      <c r="G205" s="423" t="s">
        <v>737</v>
      </c>
      <c r="H205" s="424" t="s">
        <v>339</v>
      </c>
      <c r="I205" s="447">
        <v>2600</v>
      </c>
      <c r="J205" s="407"/>
      <c r="K205" s="407"/>
    </row>
    <row r="206" spans="2:11" ht="28.8" x14ac:dyDescent="0.25">
      <c r="B206" s="402" t="s">
        <v>323</v>
      </c>
      <c r="C206" s="402" t="s">
        <v>324</v>
      </c>
      <c r="D206" s="402" t="s">
        <v>325</v>
      </c>
      <c r="E206" s="402" t="s">
        <v>326</v>
      </c>
      <c r="F206" s="402" t="s">
        <v>327</v>
      </c>
      <c r="G206" s="402" t="s">
        <v>328</v>
      </c>
      <c r="H206" s="402" t="s">
        <v>329</v>
      </c>
      <c r="I206" s="402" t="s">
        <v>330</v>
      </c>
      <c r="J206" s="359"/>
      <c r="K206" s="359"/>
    </row>
    <row r="207" spans="2:11" ht="43.2" x14ac:dyDescent="0.3">
      <c r="B207" s="436" t="s">
        <v>738</v>
      </c>
      <c r="C207" s="419" t="s">
        <v>734</v>
      </c>
      <c r="D207" s="417" t="s">
        <v>735</v>
      </c>
      <c r="E207" s="430" t="s">
        <v>739</v>
      </c>
      <c r="F207" s="435">
        <v>10915</v>
      </c>
      <c r="G207" s="417" t="s">
        <v>740</v>
      </c>
      <c r="H207" s="430" t="s">
        <v>339</v>
      </c>
      <c r="I207" s="431">
        <v>800</v>
      </c>
      <c r="J207" s="407"/>
      <c r="K207" s="407"/>
    </row>
    <row r="208" spans="2:11" ht="14.4" x14ac:dyDescent="0.25">
      <c r="B208" s="408">
        <v>8328</v>
      </c>
      <c r="C208" s="409" t="s">
        <v>697</v>
      </c>
      <c r="D208" s="409" t="s">
        <v>698</v>
      </c>
      <c r="E208" s="409" t="s">
        <v>741</v>
      </c>
      <c r="F208" s="441">
        <v>1355</v>
      </c>
      <c r="G208" s="414"/>
      <c r="H208" s="409" t="s">
        <v>339</v>
      </c>
      <c r="I208" s="410">
        <v>299.27999999999997</v>
      </c>
      <c r="J208" s="407"/>
      <c r="K208" s="407"/>
    </row>
    <row r="209" spans="2:11" ht="14.4" x14ac:dyDescent="0.25">
      <c r="B209" s="439" t="s">
        <v>742</v>
      </c>
      <c r="C209" s="412" t="s">
        <v>743</v>
      </c>
      <c r="D209" s="412" t="s">
        <v>698</v>
      </c>
      <c r="E209" s="412" t="s">
        <v>744</v>
      </c>
      <c r="F209" s="415"/>
      <c r="G209" s="412" t="s">
        <v>718</v>
      </c>
      <c r="H209" s="412" t="s">
        <v>339</v>
      </c>
      <c r="I209" s="413">
        <v>496.86</v>
      </c>
      <c r="J209" s="407"/>
      <c r="K209" s="407"/>
    </row>
    <row r="210" spans="2:11" ht="14.4" x14ac:dyDescent="0.25">
      <c r="B210" s="408">
        <v>8329</v>
      </c>
      <c r="C210" s="409" t="s">
        <v>697</v>
      </c>
      <c r="D210" s="409" t="s">
        <v>698</v>
      </c>
      <c r="E210" s="409" t="s">
        <v>745</v>
      </c>
      <c r="F210" s="409" t="s">
        <v>722</v>
      </c>
      <c r="G210" s="409" t="s">
        <v>718</v>
      </c>
      <c r="H210" s="409" t="s">
        <v>339</v>
      </c>
      <c r="I210" s="410">
        <v>450.78</v>
      </c>
      <c r="J210" s="407"/>
      <c r="K210" s="407"/>
    </row>
    <row r="211" spans="2:11" ht="28.8" x14ac:dyDescent="0.3">
      <c r="B211" s="429">
        <v>8330</v>
      </c>
      <c r="C211" s="430" t="s">
        <v>746</v>
      </c>
      <c r="D211" s="430" t="s">
        <v>747</v>
      </c>
      <c r="E211" s="430" t="s">
        <v>748</v>
      </c>
      <c r="F211" s="430" t="s">
        <v>543</v>
      </c>
      <c r="G211" s="417" t="s">
        <v>749</v>
      </c>
      <c r="H211" s="430" t="s">
        <v>339</v>
      </c>
      <c r="I211" s="431">
        <v>44.6</v>
      </c>
      <c r="J211" s="407"/>
      <c r="K211" s="407"/>
    </row>
    <row r="212" spans="2:11" ht="28.8" x14ac:dyDescent="0.3">
      <c r="B212" s="421">
        <v>8331</v>
      </c>
      <c r="C212" s="424" t="s">
        <v>746</v>
      </c>
      <c r="D212" s="424" t="s">
        <v>747</v>
      </c>
      <c r="E212" s="424" t="s">
        <v>750</v>
      </c>
      <c r="F212" s="424" t="s">
        <v>355</v>
      </c>
      <c r="G212" s="423" t="s">
        <v>749</v>
      </c>
      <c r="H212" s="424" t="s">
        <v>339</v>
      </c>
      <c r="I212" s="425">
        <v>65.12</v>
      </c>
      <c r="J212" s="407"/>
      <c r="K212" s="407"/>
    </row>
    <row r="213" spans="2:11" ht="28.8" x14ac:dyDescent="0.3">
      <c r="B213" s="429">
        <v>8332</v>
      </c>
      <c r="C213" s="430" t="s">
        <v>746</v>
      </c>
      <c r="D213" s="430" t="s">
        <v>747</v>
      </c>
      <c r="E213" s="430" t="s">
        <v>751</v>
      </c>
      <c r="F213" s="430" t="s">
        <v>752</v>
      </c>
      <c r="G213" s="417" t="s">
        <v>753</v>
      </c>
      <c r="H213" s="430" t="s">
        <v>339</v>
      </c>
      <c r="I213" s="431">
        <v>100.61</v>
      </c>
      <c r="J213" s="407"/>
      <c r="K213" s="407"/>
    </row>
    <row r="214" spans="2:11" ht="43.2" x14ac:dyDescent="0.3">
      <c r="B214" s="421">
        <v>8334</v>
      </c>
      <c r="C214" s="424" t="s">
        <v>746</v>
      </c>
      <c r="D214" s="423" t="s">
        <v>754</v>
      </c>
      <c r="E214" s="424" t="s">
        <v>755</v>
      </c>
      <c r="F214" s="434">
        <v>275</v>
      </c>
      <c r="G214" s="423"/>
      <c r="H214" s="424" t="s">
        <v>339</v>
      </c>
      <c r="I214" s="425">
        <v>124</v>
      </c>
      <c r="J214" s="407"/>
      <c r="K214" s="407"/>
    </row>
    <row r="215" spans="2:11" ht="28.8" x14ac:dyDescent="0.3">
      <c r="B215" s="429">
        <v>8350</v>
      </c>
      <c r="C215" s="430" t="s">
        <v>756</v>
      </c>
      <c r="D215" s="430" t="s">
        <v>675</v>
      </c>
      <c r="E215" s="430" t="s">
        <v>757</v>
      </c>
      <c r="F215" s="435">
        <v>0</v>
      </c>
      <c r="G215" s="417" t="s">
        <v>758</v>
      </c>
      <c r="H215" s="430" t="s">
        <v>339</v>
      </c>
      <c r="I215" s="431">
        <v>0.16</v>
      </c>
      <c r="J215" s="407"/>
      <c r="K215" s="407"/>
    </row>
    <row r="216" spans="2:11" ht="28.8" x14ac:dyDescent="0.3">
      <c r="B216" s="421">
        <v>8351</v>
      </c>
      <c r="C216" s="424" t="s">
        <v>756</v>
      </c>
      <c r="D216" s="424" t="s">
        <v>675</v>
      </c>
      <c r="E216" s="424" t="s">
        <v>759</v>
      </c>
      <c r="F216" s="434">
        <v>0</v>
      </c>
      <c r="G216" s="423" t="s">
        <v>758</v>
      </c>
      <c r="H216" s="424" t="s">
        <v>339</v>
      </c>
      <c r="I216" s="425">
        <v>0.24</v>
      </c>
      <c r="J216" s="407"/>
      <c r="K216" s="407"/>
    </row>
    <row r="217" spans="2:11" ht="28.8" x14ac:dyDescent="0.3">
      <c r="B217" s="429">
        <v>8352</v>
      </c>
      <c r="C217" s="430" t="s">
        <v>756</v>
      </c>
      <c r="D217" s="430" t="s">
        <v>675</v>
      </c>
      <c r="E217" s="430" t="s">
        <v>585</v>
      </c>
      <c r="F217" s="435">
        <v>0</v>
      </c>
      <c r="G217" s="417" t="s">
        <v>758</v>
      </c>
      <c r="H217" s="430" t="s">
        <v>339</v>
      </c>
      <c r="I217" s="431">
        <v>0.61</v>
      </c>
      <c r="J217" s="407"/>
      <c r="K217" s="407"/>
    </row>
    <row r="218" spans="2:11" ht="28.8" x14ac:dyDescent="0.3">
      <c r="B218" s="421">
        <v>8353</v>
      </c>
      <c r="C218" s="424" t="s">
        <v>756</v>
      </c>
      <c r="D218" s="424" t="s">
        <v>675</v>
      </c>
      <c r="E218" s="424" t="s">
        <v>760</v>
      </c>
      <c r="F218" s="434">
        <v>0</v>
      </c>
      <c r="G218" s="423" t="s">
        <v>758</v>
      </c>
      <c r="H218" s="424" t="s">
        <v>339</v>
      </c>
      <c r="I218" s="425">
        <v>0.63</v>
      </c>
      <c r="J218" s="407"/>
      <c r="K218" s="407"/>
    </row>
    <row r="219" spans="2:11" ht="28.8" x14ac:dyDescent="0.25">
      <c r="B219" s="402" t="s">
        <v>323</v>
      </c>
      <c r="C219" s="402" t="s">
        <v>324</v>
      </c>
      <c r="D219" s="402" t="s">
        <v>325</v>
      </c>
      <c r="E219" s="402" t="s">
        <v>326</v>
      </c>
      <c r="F219" s="402" t="s">
        <v>327</v>
      </c>
      <c r="G219" s="402" t="s">
        <v>328</v>
      </c>
      <c r="H219" s="402" t="s">
        <v>329</v>
      </c>
      <c r="I219" s="402" t="s">
        <v>330</v>
      </c>
      <c r="J219" s="359"/>
      <c r="K219" s="359"/>
    </row>
    <row r="220" spans="2:11" ht="28.8" x14ac:dyDescent="0.3">
      <c r="B220" s="429">
        <v>8354</v>
      </c>
      <c r="C220" s="430" t="s">
        <v>756</v>
      </c>
      <c r="D220" s="430" t="s">
        <v>675</v>
      </c>
      <c r="E220" s="430" t="s">
        <v>588</v>
      </c>
      <c r="F220" s="435">
        <v>0</v>
      </c>
      <c r="G220" s="417" t="s">
        <v>758</v>
      </c>
      <c r="H220" s="430" t="s">
        <v>339</v>
      </c>
      <c r="I220" s="431">
        <v>0.93</v>
      </c>
      <c r="J220" s="407"/>
      <c r="K220" s="407"/>
    </row>
    <row r="221" spans="2:11" ht="28.8" x14ac:dyDescent="0.3">
      <c r="B221" s="421">
        <v>8355</v>
      </c>
      <c r="C221" s="424" t="s">
        <v>756</v>
      </c>
      <c r="D221" s="424" t="s">
        <v>675</v>
      </c>
      <c r="E221" s="424" t="s">
        <v>370</v>
      </c>
      <c r="F221" s="434">
        <v>0</v>
      </c>
      <c r="G221" s="423" t="s">
        <v>758</v>
      </c>
      <c r="H221" s="424" t="s">
        <v>339</v>
      </c>
      <c r="I221" s="425">
        <v>1.73</v>
      </c>
      <c r="J221" s="407"/>
      <c r="K221" s="407"/>
    </row>
    <row r="222" spans="2:11" ht="28.8" x14ac:dyDescent="0.3">
      <c r="B222" s="429">
        <v>8356</v>
      </c>
      <c r="C222" s="430" t="s">
        <v>761</v>
      </c>
      <c r="D222" s="430" t="s">
        <v>675</v>
      </c>
      <c r="E222" s="430" t="s">
        <v>757</v>
      </c>
      <c r="F222" s="435">
        <v>0</v>
      </c>
      <c r="G222" s="417" t="s">
        <v>758</v>
      </c>
      <c r="H222" s="430" t="s">
        <v>339</v>
      </c>
      <c r="I222" s="431">
        <v>0.28999999999999998</v>
      </c>
      <c r="J222" s="407"/>
      <c r="K222" s="407"/>
    </row>
    <row r="223" spans="2:11" ht="28.8" x14ac:dyDescent="0.3">
      <c r="B223" s="421">
        <v>8357</v>
      </c>
      <c r="C223" s="424" t="s">
        <v>761</v>
      </c>
      <c r="D223" s="424" t="s">
        <v>675</v>
      </c>
      <c r="E223" s="424" t="s">
        <v>759</v>
      </c>
      <c r="F223" s="434">
        <v>0</v>
      </c>
      <c r="G223" s="423" t="s">
        <v>758</v>
      </c>
      <c r="H223" s="424" t="s">
        <v>339</v>
      </c>
      <c r="I223" s="425">
        <v>0.34</v>
      </c>
      <c r="J223" s="407"/>
      <c r="K223" s="407"/>
    </row>
    <row r="224" spans="2:11" ht="28.8" x14ac:dyDescent="0.3">
      <c r="B224" s="429">
        <v>8358</v>
      </c>
      <c r="C224" s="430" t="s">
        <v>761</v>
      </c>
      <c r="D224" s="430" t="s">
        <v>675</v>
      </c>
      <c r="E224" s="430" t="s">
        <v>585</v>
      </c>
      <c r="F224" s="435">
        <v>0</v>
      </c>
      <c r="G224" s="417" t="s">
        <v>758</v>
      </c>
      <c r="H224" s="430" t="s">
        <v>339</v>
      </c>
      <c r="I224" s="431">
        <v>1.1299999999999999</v>
      </c>
      <c r="J224" s="407"/>
      <c r="K224" s="407"/>
    </row>
    <row r="225" spans="2:11" ht="28.8" x14ac:dyDescent="0.3">
      <c r="B225" s="421">
        <v>8359</v>
      </c>
      <c r="C225" s="424" t="s">
        <v>761</v>
      </c>
      <c r="D225" s="424" t="s">
        <v>675</v>
      </c>
      <c r="E225" s="424" t="s">
        <v>760</v>
      </c>
      <c r="F225" s="434">
        <v>0</v>
      </c>
      <c r="G225" s="423" t="s">
        <v>762</v>
      </c>
      <c r="H225" s="424" t="s">
        <v>339</v>
      </c>
      <c r="I225" s="425">
        <v>1.1299999999999999</v>
      </c>
      <c r="J225" s="407"/>
      <c r="K225" s="407"/>
    </row>
    <row r="226" spans="2:11" ht="28.8" x14ac:dyDescent="0.3">
      <c r="B226" s="429">
        <v>8360</v>
      </c>
      <c r="C226" s="430" t="s">
        <v>761</v>
      </c>
      <c r="D226" s="430" t="s">
        <v>675</v>
      </c>
      <c r="E226" s="430" t="s">
        <v>588</v>
      </c>
      <c r="F226" s="435">
        <v>0</v>
      </c>
      <c r="G226" s="417" t="s">
        <v>758</v>
      </c>
      <c r="H226" s="430" t="s">
        <v>339</v>
      </c>
      <c r="I226" s="431">
        <v>1.75</v>
      </c>
      <c r="J226" s="407"/>
      <c r="K226" s="407"/>
    </row>
    <row r="227" spans="2:11" ht="28.8" x14ac:dyDescent="0.3">
      <c r="B227" s="421">
        <v>8361</v>
      </c>
      <c r="C227" s="424" t="s">
        <v>761</v>
      </c>
      <c r="D227" s="424" t="s">
        <v>675</v>
      </c>
      <c r="E227" s="424" t="s">
        <v>370</v>
      </c>
      <c r="F227" s="434">
        <v>0</v>
      </c>
      <c r="G227" s="423" t="s">
        <v>762</v>
      </c>
      <c r="H227" s="424" t="s">
        <v>339</v>
      </c>
      <c r="I227" s="425">
        <v>3.34</v>
      </c>
      <c r="J227" s="407"/>
      <c r="K227" s="407"/>
    </row>
    <row r="228" spans="2:11" ht="14.4" x14ac:dyDescent="0.25">
      <c r="B228" s="411">
        <v>8380</v>
      </c>
      <c r="C228" s="412" t="s">
        <v>763</v>
      </c>
      <c r="D228" s="412" t="s">
        <v>660</v>
      </c>
      <c r="E228" s="412" t="s">
        <v>661</v>
      </c>
      <c r="F228" s="412" t="s">
        <v>764</v>
      </c>
      <c r="G228" s="412" t="s">
        <v>765</v>
      </c>
      <c r="H228" s="412" t="s">
        <v>339</v>
      </c>
      <c r="I228" s="413">
        <v>20.66</v>
      </c>
      <c r="J228" s="407"/>
      <c r="K228" s="407"/>
    </row>
    <row r="229" spans="2:11" ht="14.4" x14ac:dyDescent="0.25">
      <c r="B229" s="408">
        <v>8381</v>
      </c>
      <c r="C229" s="409" t="s">
        <v>763</v>
      </c>
      <c r="D229" s="409" t="s">
        <v>660</v>
      </c>
      <c r="E229" s="409" t="s">
        <v>766</v>
      </c>
      <c r="F229" s="409" t="s">
        <v>680</v>
      </c>
      <c r="G229" s="409" t="s">
        <v>765</v>
      </c>
      <c r="H229" s="409" t="s">
        <v>339</v>
      </c>
      <c r="I229" s="410">
        <v>35.85</v>
      </c>
      <c r="J229" s="407"/>
      <c r="K229" s="407"/>
    </row>
    <row r="230" spans="2:11" ht="14.4" x14ac:dyDescent="0.25">
      <c r="B230" s="411">
        <v>8382</v>
      </c>
      <c r="C230" s="412" t="s">
        <v>763</v>
      </c>
      <c r="D230" s="412" t="s">
        <v>660</v>
      </c>
      <c r="E230" s="412" t="s">
        <v>767</v>
      </c>
      <c r="F230" s="412" t="s">
        <v>768</v>
      </c>
      <c r="G230" s="412" t="s">
        <v>765</v>
      </c>
      <c r="H230" s="412" t="s">
        <v>339</v>
      </c>
      <c r="I230" s="413">
        <v>69.98</v>
      </c>
      <c r="J230" s="407"/>
      <c r="K230" s="407"/>
    </row>
    <row r="231" spans="2:11" ht="14.4" x14ac:dyDescent="0.25">
      <c r="B231" s="408">
        <v>8383</v>
      </c>
      <c r="C231" s="409" t="s">
        <v>763</v>
      </c>
      <c r="D231" s="409" t="s">
        <v>660</v>
      </c>
      <c r="E231" s="409" t="s">
        <v>769</v>
      </c>
      <c r="F231" s="409" t="s">
        <v>770</v>
      </c>
      <c r="G231" s="409" t="s">
        <v>765</v>
      </c>
      <c r="H231" s="409" t="s">
        <v>339</v>
      </c>
      <c r="I231" s="410">
        <v>126.6</v>
      </c>
      <c r="J231" s="407"/>
      <c r="K231" s="407"/>
    </row>
    <row r="232" spans="2:11" ht="14.4" x14ac:dyDescent="0.25">
      <c r="B232" s="411">
        <v>8384</v>
      </c>
      <c r="C232" s="412" t="s">
        <v>763</v>
      </c>
      <c r="D232" s="412" t="s">
        <v>660</v>
      </c>
      <c r="E232" s="412" t="s">
        <v>771</v>
      </c>
      <c r="F232" s="412" t="s">
        <v>772</v>
      </c>
      <c r="G232" s="412" t="s">
        <v>765</v>
      </c>
      <c r="H232" s="412" t="s">
        <v>339</v>
      </c>
      <c r="I232" s="413">
        <v>120.21</v>
      </c>
      <c r="J232" s="407"/>
      <c r="K232" s="407"/>
    </row>
    <row r="233" spans="2:11" ht="14.4" x14ac:dyDescent="0.25">
      <c r="B233" s="408">
        <v>8390</v>
      </c>
      <c r="C233" s="409" t="s">
        <v>773</v>
      </c>
      <c r="D233" s="409" t="s">
        <v>660</v>
      </c>
      <c r="E233" s="409" t="s">
        <v>661</v>
      </c>
      <c r="F233" s="409" t="s">
        <v>774</v>
      </c>
      <c r="G233" s="414"/>
      <c r="H233" s="409" t="s">
        <v>339</v>
      </c>
      <c r="I233" s="410">
        <v>21.01</v>
      </c>
      <c r="J233" s="407"/>
      <c r="K233" s="407"/>
    </row>
    <row r="234" spans="2:11" ht="14.4" x14ac:dyDescent="0.25">
      <c r="B234" s="411">
        <v>8391</v>
      </c>
      <c r="C234" s="412" t="s">
        <v>773</v>
      </c>
      <c r="D234" s="412" t="s">
        <v>660</v>
      </c>
      <c r="E234" s="412" t="s">
        <v>766</v>
      </c>
      <c r="F234" s="412" t="s">
        <v>680</v>
      </c>
      <c r="G234" s="415"/>
      <c r="H234" s="412" t="s">
        <v>339</v>
      </c>
      <c r="I234" s="413">
        <v>41.05</v>
      </c>
      <c r="J234" s="407"/>
      <c r="K234" s="407"/>
    </row>
    <row r="235" spans="2:11" ht="14.4" x14ac:dyDescent="0.25">
      <c r="B235" s="408">
        <v>8392</v>
      </c>
      <c r="C235" s="409" t="s">
        <v>773</v>
      </c>
      <c r="D235" s="409" t="s">
        <v>660</v>
      </c>
      <c r="E235" s="409" t="s">
        <v>767</v>
      </c>
      <c r="F235" s="409" t="s">
        <v>636</v>
      </c>
      <c r="G235" s="409" t="s">
        <v>775</v>
      </c>
      <c r="H235" s="409" t="s">
        <v>339</v>
      </c>
      <c r="I235" s="410">
        <v>39.35</v>
      </c>
      <c r="J235" s="407"/>
      <c r="K235" s="407"/>
    </row>
    <row r="236" spans="2:11" ht="14.4" x14ac:dyDescent="0.25">
      <c r="B236" s="411">
        <v>8393</v>
      </c>
      <c r="C236" s="412" t="s">
        <v>773</v>
      </c>
      <c r="D236" s="412" t="s">
        <v>660</v>
      </c>
      <c r="E236" s="412" t="s">
        <v>769</v>
      </c>
      <c r="F236" s="412" t="s">
        <v>776</v>
      </c>
      <c r="G236" s="415"/>
      <c r="H236" s="412" t="s">
        <v>339</v>
      </c>
      <c r="I236" s="413">
        <v>46.45</v>
      </c>
      <c r="J236" s="407"/>
      <c r="K236" s="407"/>
    </row>
    <row r="237" spans="2:11" ht="28.8" x14ac:dyDescent="0.25">
      <c r="B237" s="402" t="s">
        <v>323</v>
      </c>
      <c r="C237" s="402" t="s">
        <v>324</v>
      </c>
      <c r="D237" s="402" t="s">
        <v>325</v>
      </c>
      <c r="E237" s="402" t="s">
        <v>326</v>
      </c>
      <c r="F237" s="402" t="s">
        <v>327</v>
      </c>
      <c r="G237" s="402" t="s">
        <v>328</v>
      </c>
      <c r="H237" s="402" t="s">
        <v>329</v>
      </c>
      <c r="I237" s="402" t="s">
        <v>330</v>
      </c>
      <c r="J237" s="359"/>
      <c r="K237" s="359"/>
    </row>
    <row r="238" spans="2:11" ht="14.4" x14ac:dyDescent="0.25">
      <c r="B238" s="408">
        <v>8394</v>
      </c>
      <c r="C238" s="409" t="s">
        <v>773</v>
      </c>
      <c r="D238" s="409" t="s">
        <v>660</v>
      </c>
      <c r="E238" s="409" t="s">
        <v>771</v>
      </c>
      <c r="F238" s="441">
        <v>232</v>
      </c>
      <c r="G238" s="414"/>
      <c r="H238" s="409" t="s">
        <v>339</v>
      </c>
      <c r="I238" s="410">
        <v>78.13</v>
      </c>
      <c r="J238" s="407"/>
      <c r="K238" s="407"/>
    </row>
    <row r="239" spans="2:11" ht="14.4" x14ac:dyDescent="0.25">
      <c r="B239" s="411">
        <v>8395</v>
      </c>
      <c r="C239" s="412" t="s">
        <v>773</v>
      </c>
      <c r="D239" s="412" t="s">
        <v>660</v>
      </c>
      <c r="E239" s="412" t="s">
        <v>777</v>
      </c>
      <c r="F239" s="438">
        <v>255</v>
      </c>
      <c r="G239" s="415"/>
      <c r="H239" s="412" t="s">
        <v>339</v>
      </c>
      <c r="I239" s="413">
        <v>80.8</v>
      </c>
      <c r="J239" s="407"/>
      <c r="K239" s="407"/>
    </row>
    <row r="240" spans="2:11" ht="14.4" x14ac:dyDescent="0.25">
      <c r="B240" s="408">
        <v>8396</v>
      </c>
      <c r="C240" s="409" t="s">
        <v>773</v>
      </c>
      <c r="D240" s="409" t="s">
        <v>660</v>
      </c>
      <c r="E240" s="409" t="s">
        <v>778</v>
      </c>
      <c r="F240" s="409" t="s">
        <v>779</v>
      </c>
      <c r="G240" s="414"/>
      <c r="H240" s="409" t="s">
        <v>339</v>
      </c>
      <c r="I240" s="410">
        <v>113.83</v>
      </c>
      <c r="J240" s="407"/>
      <c r="K240" s="407"/>
    </row>
    <row r="241" spans="2:11" ht="14.4" x14ac:dyDescent="0.25">
      <c r="B241" s="411">
        <v>8397</v>
      </c>
      <c r="C241" s="412" t="s">
        <v>773</v>
      </c>
      <c r="D241" s="412" t="s">
        <v>660</v>
      </c>
      <c r="E241" s="412" t="s">
        <v>780</v>
      </c>
      <c r="F241" s="412" t="s">
        <v>638</v>
      </c>
      <c r="G241" s="415"/>
      <c r="H241" s="412" t="s">
        <v>339</v>
      </c>
      <c r="I241" s="413">
        <v>139.69999999999999</v>
      </c>
      <c r="J241" s="407"/>
      <c r="K241" s="407"/>
    </row>
    <row r="242" spans="2:11" ht="14.4" x14ac:dyDescent="0.25">
      <c r="B242" s="408">
        <v>8398</v>
      </c>
      <c r="C242" s="409" t="s">
        <v>773</v>
      </c>
      <c r="D242" s="409" t="s">
        <v>660</v>
      </c>
      <c r="E242" s="409" t="s">
        <v>781</v>
      </c>
      <c r="F242" s="409" t="s">
        <v>782</v>
      </c>
      <c r="G242" s="414"/>
      <c r="H242" s="409" t="s">
        <v>339</v>
      </c>
      <c r="I242" s="410">
        <v>190</v>
      </c>
      <c r="J242" s="407"/>
      <c r="K242" s="407"/>
    </row>
    <row r="243" spans="2:11" ht="28.8" x14ac:dyDescent="0.25">
      <c r="B243" s="411">
        <v>8399</v>
      </c>
      <c r="C243" s="412" t="s">
        <v>783</v>
      </c>
      <c r="D243" s="412" t="s">
        <v>784</v>
      </c>
      <c r="E243" s="412" t="s">
        <v>785</v>
      </c>
      <c r="F243" s="438">
        <v>95</v>
      </c>
      <c r="G243" s="415"/>
      <c r="H243" s="412" t="s">
        <v>339</v>
      </c>
      <c r="I243" s="413">
        <v>17.329999999999998</v>
      </c>
      <c r="J243" s="407"/>
      <c r="K243" s="407"/>
    </row>
    <row r="244" spans="2:11" ht="43.2" x14ac:dyDescent="0.25">
      <c r="B244" s="426">
        <v>8400</v>
      </c>
      <c r="C244" s="427" t="s">
        <v>783</v>
      </c>
      <c r="D244" s="423" t="s">
        <v>786</v>
      </c>
      <c r="E244" s="423" t="s">
        <v>787</v>
      </c>
      <c r="F244" s="432">
        <v>115</v>
      </c>
      <c r="G244" s="422"/>
      <c r="H244" s="427" t="s">
        <v>339</v>
      </c>
      <c r="I244" s="428">
        <v>35.56</v>
      </c>
      <c r="J244" s="407"/>
      <c r="K244" s="407"/>
    </row>
    <row r="245" spans="2:11" ht="14.4" x14ac:dyDescent="0.25">
      <c r="B245" s="411">
        <v>8401</v>
      </c>
      <c r="C245" s="412" t="s">
        <v>788</v>
      </c>
      <c r="D245" s="412" t="s">
        <v>660</v>
      </c>
      <c r="E245" s="412" t="s">
        <v>789</v>
      </c>
      <c r="F245" s="412" t="s">
        <v>790</v>
      </c>
      <c r="G245" s="412" t="s">
        <v>791</v>
      </c>
      <c r="H245" s="412" t="s">
        <v>339</v>
      </c>
      <c r="I245" s="413">
        <v>37.76</v>
      </c>
      <c r="J245" s="407"/>
      <c r="K245" s="407"/>
    </row>
    <row r="246" spans="2:11" ht="28.8" x14ac:dyDescent="0.25">
      <c r="B246" s="426">
        <v>8410</v>
      </c>
      <c r="C246" s="423" t="s">
        <v>792</v>
      </c>
      <c r="D246" s="427" t="s">
        <v>793</v>
      </c>
      <c r="E246" s="427" t="s">
        <v>794</v>
      </c>
      <c r="F246" s="432">
        <v>8</v>
      </c>
      <c r="G246" s="427" t="s">
        <v>795</v>
      </c>
      <c r="H246" s="427" t="s">
        <v>339</v>
      </c>
      <c r="I246" s="428">
        <v>3.17</v>
      </c>
      <c r="J246" s="407"/>
      <c r="K246" s="407"/>
    </row>
    <row r="247" spans="2:11" ht="28.8" x14ac:dyDescent="0.25">
      <c r="B247" s="416">
        <v>8411</v>
      </c>
      <c r="C247" s="417" t="s">
        <v>792</v>
      </c>
      <c r="D247" s="419" t="s">
        <v>793</v>
      </c>
      <c r="E247" s="419" t="s">
        <v>796</v>
      </c>
      <c r="F247" s="443">
        <v>11</v>
      </c>
      <c r="G247" s="419" t="s">
        <v>797</v>
      </c>
      <c r="H247" s="419" t="s">
        <v>339</v>
      </c>
      <c r="I247" s="420">
        <v>5.48</v>
      </c>
      <c r="J247" s="407"/>
      <c r="K247" s="407"/>
    </row>
    <row r="248" spans="2:11" ht="28.8" x14ac:dyDescent="0.25">
      <c r="B248" s="426">
        <v>8412</v>
      </c>
      <c r="C248" s="423" t="s">
        <v>798</v>
      </c>
      <c r="D248" s="427" t="s">
        <v>793</v>
      </c>
      <c r="E248" s="427" t="s">
        <v>799</v>
      </c>
      <c r="F248" s="427" t="s">
        <v>337</v>
      </c>
      <c r="G248" s="422"/>
      <c r="H248" s="427" t="s">
        <v>339</v>
      </c>
      <c r="I248" s="428">
        <v>14.59</v>
      </c>
      <c r="J248" s="407"/>
      <c r="K248" s="407"/>
    </row>
    <row r="249" spans="2:11" ht="28.8" x14ac:dyDescent="0.25">
      <c r="B249" s="416">
        <v>8413</v>
      </c>
      <c r="C249" s="417" t="s">
        <v>798</v>
      </c>
      <c r="D249" s="419" t="s">
        <v>793</v>
      </c>
      <c r="E249" s="419" t="s">
        <v>800</v>
      </c>
      <c r="F249" s="419" t="s">
        <v>701</v>
      </c>
      <c r="G249" s="418"/>
      <c r="H249" s="419" t="s">
        <v>339</v>
      </c>
      <c r="I249" s="420">
        <v>19.7</v>
      </c>
      <c r="J249" s="407"/>
      <c r="K249" s="407"/>
    </row>
    <row r="250" spans="2:11" ht="14.4" x14ac:dyDescent="0.25">
      <c r="B250" s="408">
        <v>8414</v>
      </c>
      <c r="C250" s="409" t="s">
        <v>801</v>
      </c>
      <c r="D250" s="409" t="s">
        <v>802</v>
      </c>
      <c r="E250" s="409" t="s">
        <v>803</v>
      </c>
      <c r="F250" s="409" t="s">
        <v>545</v>
      </c>
      <c r="G250" s="414"/>
      <c r="H250" s="409" t="s">
        <v>339</v>
      </c>
      <c r="I250" s="410">
        <v>85.9</v>
      </c>
      <c r="J250" s="407"/>
      <c r="K250" s="407"/>
    </row>
    <row r="251" spans="2:11" ht="28.8" x14ac:dyDescent="0.25">
      <c r="B251" s="416">
        <v>8419</v>
      </c>
      <c r="C251" s="417" t="s">
        <v>804</v>
      </c>
      <c r="D251" s="417" t="s">
        <v>805</v>
      </c>
      <c r="E251" s="419" t="s">
        <v>806</v>
      </c>
      <c r="F251" s="443">
        <v>0</v>
      </c>
      <c r="G251" s="418"/>
      <c r="H251" s="419" t="s">
        <v>339</v>
      </c>
      <c r="I251" s="420">
        <v>1.17</v>
      </c>
      <c r="J251" s="407"/>
      <c r="K251" s="407"/>
    </row>
    <row r="252" spans="2:11" ht="28.8" x14ac:dyDescent="0.25">
      <c r="B252" s="426">
        <v>8420</v>
      </c>
      <c r="C252" s="423" t="s">
        <v>807</v>
      </c>
      <c r="D252" s="423" t="s">
        <v>808</v>
      </c>
      <c r="E252" s="422"/>
      <c r="F252" s="427" t="s">
        <v>809</v>
      </c>
      <c r="G252" s="422"/>
      <c r="H252" s="427" t="s">
        <v>339</v>
      </c>
      <c r="I252" s="428">
        <v>59.37</v>
      </c>
      <c r="J252" s="407"/>
      <c r="K252" s="407"/>
    </row>
    <row r="253" spans="2:11" ht="14.4" x14ac:dyDescent="0.25">
      <c r="B253" s="411">
        <v>8421</v>
      </c>
      <c r="C253" s="412" t="s">
        <v>810</v>
      </c>
      <c r="D253" s="412" t="s">
        <v>811</v>
      </c>
      <c r="E253" s="415"/>
      <c r="F253" s="412" t="s">
        <v>812</v>
      </c>
      <c r="G253" s="415"/>
      <c r="H253" s="412" t="s">
        <v>339</v>
      </c>
      <c r="I253" s="413">
        <v>1.65</v>
      </c>
      <c r="J253" s="407"/>
      <c r="K253" s="407"/>
    </row>
    <row r="254" spans="2:11" ht="28.8" x14ac:dyDescent="0.25">
      <c r="B254" s="426">
        <v>8423</v>
      </c>
      <c r="C254" s="427" t="s">
        <v>813</v>
      </c>
      <c r="D254" s="423" t="s">
        <v>814</v>
      </c>
      <c r="E254" s="427" t="s">
        <v>815</v>
      </c>
      <c r="F254" s="427" t="s">
        <v>776</v>
      </c>
      <c r="G254" s="422"/>
      <c r="H254" s="427" t="s">
        <v>339</v>
      </c>
      <c r="I254" s="428">
        <v>88.36</v>
      </c>
      <c r="J254" s="407"/>
      <c r="K254" s="407"/>
    </row>
    <row r="255" spans="2:11" ht="28.8" x14ac:dyDescent="0.25">
      <c r="B255" s="416">
        <v>8424</v>
      </c>
      <c r="C255" s="419" t="s">
        <v>813</v>
      </c>
      <c r="D255" s="417" t="s">
        <v>814</v>
      </c>
      <c r="E255" s="419" t="s">
        <v>816</v>
      </c>
      <c r="F255" s="419" t="s">
        <v>685</v>
      </c>
      <c r="G255" s="418"/>
      <c r="H255" s="419" t="s">
        <v>339</v>
      </c>
      <c r="I255" s="420">
        <v>121.45</v>
      </c>
      <c r="J255" s="407"/>
      <c r="K255" s="407"/>
    </row>
    <row r="256" spans="2:11" ht="28.8" x14ac:dyDescent="0.25">
      <c r="B256" s="426">
        <v>8425</v>
      </c>
      <c r="C256" s="423" t="s">
        <v>817</v>
      </c>
      <c r="D256" s="427" t="s">
        <v>818</v>
      </c>
      <c r="E256" s="427" t="s">
        <v>819</v>
      </c>
      <c r="F256" s="427" t="s">
        <v>358</v>
      </c>
      <c r="G256" s="427" t="s">
        <v>820</v>
      </c>
      <c r="H256" s="427" t="s">
        <v>339</v>
      </c>
      <c r="I256" s="428">
        <v>4.6500000000000004</v>
      </c>
      <c r="J256" s="407"/>
      <c r="K256" s="407"/>
    </row>
    <row r="257" spans="2:11" ht="28.8" x14ac:dyDescent="0.25">
      <c r="B257" s="416">
        <v>8430</v>
      </c>
      <c r="C257" s="419" t="s">
        <v>821</v>
      </c>
      <c r="D257" s="418"/>
      <c r="E257" s="418"/>
      <c r="F257" s="443">
        <v>0</v>
      </c>
      <c r="G257" s="417" t="s">
        <v>822</v>
      </c>
      <c r="H257" s="419" t="s">
        <v>339</v>
      </c>
      <c r="I257" s="420">
        <v>12.84</v>
      </c>
      <c r="J257" s="407"/>
      <c r="K257" s="407"/>
    </row>
    <row r="258" spans="2:11" ht="28.8" x14ac:dyDescent="0.25">
      <c r="B258" s="402" t="s">
        <v>323</v>
      </c>
      <c r="C258" s="402" t="s">
        <v>324</v>
      </c>
      <c r="D258" s="402" t="s">
        <v>325</v>
      </c>
      <c r="E258" s="402" t="s">
        <v>326</v>
      </c>
      <c r="F258" s="402" t="s">
        <v>327</v>
      </c>
      <c r="G258" s="402" t="s">
        <v>328</v>
      </c>
      <c r="H258" s="402" t="s">
        <v>329</v>
      </c>
      <c r="I258" s="402" t="s">
        <v>330</v>
      </c>
      <c r="J258" s="359"/>
      <c r="K258" s="359"/>
    </row>
    <row r="259" spans="2:11" ht="28.8" x14ac:dyDescent="0.3">
      <c r="B259" s="421">
        <v>8431</v>
      </c>
      <c r="C259" s="424" t="s">
        <v>823</v>
      </c>
      <c r="D259" s="424" t="s">
        <v>824</v>
      </c>
      <c r="E259" s="423"/>
      <c r="F259" s="424" t="s">
        <v>343</v>
      </c>
      <c r="G259" s="423" t="s">
        <v>825</v>
      </c>
      <c r="H259" s="424" t="s">
        <v>339</v>
      </c>
      <c r="I259" s="425">
        <v>66.94</v>
      </c>
      <c r="J259" s="407"/>
      <c r="K259" s="407"/>
    </row>
    <row r="260" spans="2:11" ht="28.8" x14ac:dyDescent="0.3">
      <c r="B260" s="429">
        <v>8432</v>
      </c>
      <c r="C260" s="430" t="s">
        <v>823</v>
      </c>
      <c r="D260" s="430" t="s">
        <v>824</v>
      </c>
      <c r="E260" s="417"/>
      <c r="F260" s="430" t="s">
        <v>590</v>
      </c>
      <c r="G260" s="417" t="s">
        <v>825</v>
      </c>
      <c r="H260" s="430" t="s">
        <v>339</v>
      </c>
      <c r="I260" s="431">
        <v>92.45</v>
      </c>
      <c r="J260" s="407"/>
      <c r="K260" s="407"/>
    </row>
    <row r="261" spans="2:11" ht="28.8" x14ac:dyDescent="0.3">
      <c r="B261" s="421">
        <v>8433</v>
      </c>
      <c r="C261" s="424" t="s">
        <v>823</v>
      </c>
      <c r="D261" s="424" t="s">
        <v>824</v>
      </c>
      <c r="E261" s="423"/>
      <c r="F261" s="424" t="s">
        <v>512</v>
      </c>
      <c r="G261" s="423" t="s">
        <v>825</v>
      </c>
      <c r="H261" s="424" t="s">
        <v>339</v>
      </c>
      <c r="I261" s="425">
        <v>252.13</v>
      </c>
      <c r="J261" s="407"/>
      <c r="K261" s="407"/>
    </row>
    <row r="262" spans="2:11" ht="28.8" x14ac:dyDescent="0.3">
      <c r="B262" s="429">
        <v>8434</v>
      </c>
      <c r="C262" s="430" t="s">
        <v>823</v>
      </c>
      <c r="D262" s="417"/>
      <c r="E262" s="430" t="s">
        <v>826</v>
      </c>
      <c r="F262" s="430" t="s">
        <v>419</v>
      </c>
      <c r="G262" s="417" t="s">
        <v>825</v>
      </c>
      <c r="H262" s="430" t="s">
        <v>339</v>
      </c>
      <c r="I262" s="431">
        <v>246.91</v>
      </c>
      <c r="J262" s="407"/>
      <c r="K262" s="407"/>
    </row>
    <row r="263" spans="2:11" ht="14.4" x14ac:dyDescent="0.25">
      <c r="B263" s="408">
        <v>8436</v>
      </c>
      <c r="C263" s="409" t="s">
        <v>827</v>
      </c>
      <c r="D263" s="414"/>
      <c r="E263" s="414"/>
      <c r="F263" s="409" t="s">
        <v>543</v>
      </c>
      <c r="G263" s="414"/>
      <c r="H263" s="409" t="s">
        <v>339</v>
      </c>
      <c r="I263" s="410">
        <v>112.03</v>
      </c>
      <c r="J263" s="407"/>
      <c r="K263" s="407"/>
    </row>
    <row r="264" spans="2:11" ht="14.4" x14ac:dyDescent="0.25">
      <c r="B264" s="416">
        <v>8437</v>
      </c>
      <c r="C264" s="419" t="s">
        <v>827</v>
      </c>
      <c r="D264" s="419" t="s">
        <v>828</v>
      </c>
      <c r="E264" s="419" t="s">
        <v>829</v>
      </c>
      <c r="F264" s="419" t="s">
        <v>830</v>
      </c>
      <c r="G264" s="419" t="s">
        <v>831</v>
      </c>
      <c r="H264" s="419" t="s">
        <v>339</v>
      </c>
      <c r="I264" s="420">
        <v>146.97999999999999</v>
      </c>
      <c r="J264" s="407"/>
      <c r="K264" s="407"/>
    </row>
    <row r="265" spans="2:11" ht="14.4" x14ac:dyDescent="0.25">
      <c r="B265" s="426">
        <v>8438</v>
      </c>
      <c r="C265" s="427" t="s">
        <v>827</v>
      </c>
      <c r="D265" s="427" t="s">
        <v>832</v>
      </c>
      <c r="E265" s="427" t="s">
        <v>833</v>
      </c>
      <c r="F265" s="427" t="s">
        <v>834</v>
      </c>
      <c r="G265" s="427" t="s">
        <v>831</v>
      </c>
      <c r="H265" s="427" t="s">
        <v>339</v>
      </c>
      <c r="I265" s="428">
        <v>196.08</v>
      </c>
      <c r="J265" s="407"/>
      <c r="K265" s="407"/>
    </row>
    <row r="266" spans="2:11" ht="14.4" x14ac:dyDescent="0.25">
      <c r="B266" s="416">
        <v>8439</v>
      </c>
      <c r="C266" s="419" t="s">
        <v>827</v>
      </c>
      <c r="D266" s="418"/>
      <c r="E266" s="419" t="s">
        <v>835</v>
      </c>
      <c r="F266" s="419" t="s">
        <v>836</v>
      </c>
      <c r="G266" s="419" t="s">
        <v>831</v>
      </c>
      <c r="H266" s="419" t="s">
        <v>339</v>
      </c>
      <c r="I266" s="420">
        <v>282.37</v>
      </c>
      <c r="J266" s="407"/>
      <c r="K266" s="407"/>
    </row>
    <row r="267" spans="2:11" ht="14.4" x14ac:dyDescent="0.25">
      <c r="B267" s="408">
        <v>8440</v>
      </c>
      <c r="C267" s="409" t="s">
        <v>837</v>
      </c>
      <c r="D267" s="409" t="s">
        <v>838</v>
      </c>
      <c r="E267" s="409" t="s">
        <v>839</v>
      </c>
      <c r="F267" s="409" t="s">
        <v>840</v>
      </c>
      <c r="G267" s="414"/>
      <c r="H267" s="409" t="s">
        <v>339</v>
      </c>
      <c r="I267" s="410">
        <v>16.760000000000002</v>
      </c>
      <c r="J267" s="407"/>
      <c r="K267" s="407"/>
    </row>
    <row r="268" spans="2:11" ht="14.4" x14ac:dyDescent="0.25">
      <c r="B268" s="411">
        <v>8441</v>
      </c>
      <c r="C268" s="412" t="s">
        <v>837</v>
      </c>
      <c r="D268" s="412" t="s">
        <v>838</v>
      </c>
      <c r="E268" s="412" t="s">
        <v>841</v>
      </c>
      <c r="F268" s="412" t="s">
        <v>680</v>
      </c>
      <c r="G268" s="415"/>
      <c r="H268" s="412" t="s">
        <v>339</v>
      </c>
      <c r="I268" s="413">
        <v>23.17</v>
      </c>
      <c r="J268" s="407"/>
      <c r="K268" s="407"/>
    </row>
    <row r="269" spans="2:11" ht="14.4" x14ac:dyDescent="0.25">
      <c r="B269" s="408">
        <v>8442</v>
      </c>
      <c r="C269" s="409" t="s">
        <v>837</v>
      </c>
      <c r="D269" s="409" t="s">
        <v>838</v>
      </c>
      <c r="E269" s="409" t="s">
        <v>842</v>
      </c>
      <c r="F269" s="409" t="s">
        <v>843</v>
      </c>
      <c r="G269" s="414"/>
      <c r="H269" s="409" t="s">
        <v>339</v>
      </c>
      <c r="I269" s="410">
        <v>42.65</v>
      </c>
      <c r="J269" s="407"/>
      <c r="K269" s="407"/>
    </row>
    <row r="270" spans="2:11" ht="14.4" x14ac:dyDescent="0.25">
      <c r="B270" s="416">
        <v>8445</v>
      </c>
      <c r="C270" s="419" t="s">
        <v>844</v>
      </c>
      <c r="D270" s="419" t="s">
        <v>838</v>
      </c>
      <c r="E270" s="419" t="s">
        <v>842</v>
      </c>
      <c r="F270" s="419" t="s">
        <v>845</v>
      </c>
      <c r="G270" s="418"/>
      <c r="H270" s="419" t="s">
        <v>339</v>
      </c>
      <c r="I270" s="420">
        <v>76.28</v>
      </c>
      <c r="J270" s="407"/>
      <c r="K270" s="407"/>
    </row>
    <row r="271" spans="2:11" ht="14.4" x14ac:dyDescent="0.25">
      <c r="B271" s="408">
        <v>8446</v>
      </c>
      <c r="C271" s="409" t="s">
        <v>846</v>
      </c>
      <c r="D271" s="409" t="s">
        <v>838</v>
      </c>
      <c r="E271" s="409" t="s">
        <v>847</v>
      </c>
      <c r="F271" s="441">
        <v>5</v>
      </c>
      <c r="G271" s="414"/>
      <c r="H271" s="409" t="s">
        <v>339</v>
      </c>
      <c r="I271" s="410">
        <v>3.96</v>
      </c>
      <c r="J271" s="407"/>
      <c r="K271" s="407"/>
    </row>
    <row r="272" spans="2:11" ht="28.8" x14ac:dyDescent="0.3">
      <c r="B272" s="429">
        <v>8447</v>
      </c>
      <c r="C272" s="412" t="s">
        <v>848</v>
      </c>
      <c r="D272" s="417" t="s">
        <v>849</v>
      </c>
      <c r="E272" s="430" t="s">
        <v>850</v>
      </c>
      <c r="F272" s="435">
        <v>0</v>
      </c>
      <c r="G272" s="430" t="s">
        <v>851</v>
      </c>
      <c r="H272" s="430" t="s">
        <v>339</v>
      </c>
      <c r="I272" s="431">
        <v>37.18</v>
      </c>
      <c r="J272" s="407"/>
      <c r="K272" s="407"/>
    </row>
    <row r="273" spans="2:11" ht="28.8" x14ac:dyDescent="0.25">
      <c r="B273" s="426">
        <v>8450</v>
      </c>
      <c r="C273" s="423" t="s">
        <v>852</v>
      </c>
      <c r="D273" s="427" t="s">
        <v>853</v>
      </c>
      <c r="E273" s="427" t="s">
        <v>854</v>
      </c>
      <c r="F273" s="432">
        <v>0</v>
      </c>
      <c r="G273" s="423" t="s">
        <v>855</v>
      </c>
      <c r="H273" s="427" t="s">
        <v>339</v>
      </c>
      <c r="I273" s="428">
        <v>28.51</v>
      </c>
      <c r="J273" s="407"/>
      <c r="K273" s="407"/>
    </row>
    <row r="274" spans="2:11" ht="28.8" x14ac:dyDescent="0.25">
      <c r="B274" s="416">
        <v>8451</v>
      </c>
      <c r="C274" s="417" t="s">
        <v>852</v>
      </c>
      <c r="D274" s="419" t="s">
        <v>853</v>
      </c>
      <c r="E274" s="419" t="s">
        <v>856</v>
      </c>
      <c r="F274" s="443">
        <v>0</v>
      </c>
      <c r="G274" s="417" t="s">
        <v>855</v>
      </c>
      <c r="H274" s="419" t="s">
        <v>339</v>
      </c>
      <c r="I274" s="420">
        <v>33</v>
      </c>
      <c r="J274" s="407"/>
      <c r="K274" s="407"/>
    </row>
    <row r="275" spans="2:11" ht="28.8" x14ac:dyDescent="0.25">
      <c r="B275" s="402" t="s">
        <v>323</v>
      </c>
      <c r="C275" s="402" t="s">
        <v>324</v>
      </c>
      <c r="D275" s="402" t="s">
        <v>325</v>
      </c>
      <c r="E275" s="402" t="s">
        <v>326</v>
      </c>
      <c r="F275" s="402" t="s">
        <v>327</v>
      </c>
      <c r="G275" s="402" t="s">
        <v>328</v>
      </c>
      <c r="H275" s="402" t="s">
        <v>329</v>
      </c>
      <c r="I275" s="402" t="s">
        <v>330</v>
      </c>
      <c r="J275" s="359"/>
      <c r="K275" s="359"/>
    </row>
    <row r="276" spans="2:11" ht="28.8" x14ac:dyDescent="0.25">
      <c r="B276" s="426">
        <v>8452</v>
      </c>
      <c r="C276" s="427" t="s">
        <v>857</v>
      </c>
      <c r="D276" s="427" t="s">
        <v>853</v>
      </c>
      <c r="E276" s="427" t="s">
        <v>858</v>
      </c>
      <c r="F276" s="432">
        <v>0</v>
      </c>
      <c r="G276" s="423" t="s">
        <v>859</v>
      </c>
      <c r="H276" s="427" t="s">
        <v>339</v>
      </c>
      <c r="I276" s="428">
        <v>23.8</v>
      </c>
      <c r="J276" s="407"/>
      <c r="K276" s="407"/>
    </row>
    <row r="277" spans="2:11" ht="43.2" x14ac:dyDescent="0.3">
      <c r="B277" s="429">
        <v>8453</v>
      </c>
      <c r="C277" s="430" t="s">
        <v>857</v>
      </c>
      <c r="D277" s="430" t="s">
        <v>853</v>
      </c>
      <c r="E277" s="430" t="s">
        <v>858</v>
      </c>
      <c r="F277" s="435">
        <v>0</v>
      </c>
      <c r="G277" s="417" t="s">
        <v>860</v>
      </c>
      <c r="H277" s="430" t="s">
        <v>339</v>
      </c>
      <c r="I277" s="431">
        <v>40.69</v>
      </c>
      <c r="J277" s="407"/>
      <c r="K277" s="407"/>
    </row>
    <row r="278" spans="2:11" ht="14.4" x14ac:dyDescent="0.25">
      <c r="B278" s="408">
        <v>8455</v>
      </c>
      <c r="C278" s="409" t="s">
        <v>861</v>
      </c>
      <c r="D278" s="409" t="s">
        <v>862</v>
      </c>
      <c r="E278" s="409" t="s">
        <v>863</v>
      </c>
      <c r="F278" s="441">
        <v>0</v>
      </c>
      <c r="G278" s="409" t="s">
        <v>864</v>
      </c>
      <c r="H278" s="409" t="s">
        <v>339</v>
      </c>
      <c r="I278" s="410">
        <v>8.02</v>
      </c>
      <c r="J278" s="407"/>
      <c r="K278" s="407"/>
    </row>
    <row r="279" spans="2:11" ht="14.4" x14ac:dyDescent="0.25">
      <c r="B279" s="411">
        <v>8456</v>
      </c>
      <c r="C279" s="412" t="s">
        <v>861</v>
      </c>
      <c r="D279" s="412" t="s">
        <v>862</v>
      </c>
      <c r="E279" s="412" t="s">
        <v>865</v>
      </c>
      <c r="F279" s="438">
        <v>0</v>
      </c>
      <c r="G279" s="412" t="s">
        <v>864</v>
      </c>
      <c r="H279" s="412" t="s">
        <v>339</v>
      </c>
      <c r="I279" s="413">
        <v>10.88</v>
      </c>
      <c r="J279" s="407"/>
      <c r="K279" s="407"/>
    </row>
    <row r="280" spans="2:11" ht="14.4" x14ac:dyDescent="0.25">
      <c r="B280" s="408">
        <v>8457</v>
      </c>
      <c r="C280" s="409" t="s">
        <v>861</v>
      </c>
      <c r="D280" s="409" t="s">
        <v>862</v>
      </c>
      <c r="E280" s="409" t="s">
        <v>866</v>
      </c>
      <c r="F280" s="441">
        <v>0</v>
      </c>
      <c r="G280" s="409" t="s">
        <v>864</v>
      </c>
      <c r="H280" s="409" t="s">
        <v>339</v>
      </c>
      <c r="I280" s="410">
        <v>13.62</v>
      </c>
      <c r="J280" s="407"/>
      <c r="K280" s="407"/>
    </row>
    <row r="281" spans="2:11" ht="14.4" x14ac:dyDescent="0.25">
      <c r="B281" s="416">
        <v>8458</v>
      </c>
      <c r="C281" s="419" t="s">
        <v>867</v>
      </c>
      <c r="D281" s="419" t="s">
        <v>647</v>
      </c>
      <c r="E281" s="419" t="s">
        <v>777</v>
      </c>
      <c r="F281" s="419" t="s">
        <v>812</v>
      </c>
      <c r="G281" s="419" t="s">
        <v>820</v>
      </c>
      <c r="H281" s="419" t="s">
        <v>339</v>
      </c>
      <c r="I281" s="420">
        <v>6.49</v>
      </c>
      <c r="J281" s="407"/>
      <c r="K281" s="407"/>
    </row>
    <row r="282" spans="2:11" ht="14.4" x14ac:dyDescent="0.25">
      <c r="B282" s="408">
        <v>8469</v>
      </c>
      <c r="C282" s="409" t="s">
        <v>868</v>
      </c>
      <c r="D282" s="409" t="s">
        <v>869</v>
      </c>
      <c r="E282" s="409" t="s">
        <v>870</v>
      </c>
      <c r="F282" s="409" t="s">
        <v>871</v>
      </c>
      <c r="G282" s="409" t="s">
        <v>872</v>
      </c>
      <c r="H282" s="409" t="s">
        <v>339</v>
      </c>
      <c r="I282" s="410">
        <v>8.2799999999999994</v>
      </c>
      <c r="J282" s="407"/>
      <c r="K282" s="407"/>
    </row>
    <row r="283" spans="2:11" ht="28.8" x14ac:dyDescent="0.25">
      <c r="B283" s="416">
        <v>8470</v>
      </c>
      <c r="C283" s="419" t="s">
        <v>873</v>
      </c>
      <c r="D283" s="417" t="s">
        <v>874</v>
      </c>
      <c r="E283" s="419" t="s">
        <v>875</v>
      </c>
      <c r="F283" s="419" t="s">
        <v>876</v>
      </c>
      <c r="G283" s="419" t="s">
        <v>877</v>
      </c>
      <c r="H283" s="419" t="s">
        <v>339</v>
      </c>
      <c r="I283" s="420">
        <v>7.79</v>
      </c>
      <c r="J283" s="407"/>
      <c r="K283" s="407"/>
    </row>
    <row r="284" spans="2:11" ht="14.4" x14ac:dyDescent="0.25">
      <c r="B284" s="426">
        <v>8471</v>
      </c>
      <c r="C284" s="427" t="s">
        <v>873</v>
      </c>
      <c r="D284" s="427" t="s">
        <v>878</v>
      </c>
      <c r="E284" s="427" t="s">
        <v>879</v>
      </c>
      <c r="F284" s="427" t="s">
        <v>371</v>
      </c>
      <c r="G284" s="427" t="s">
        <v>877</v>
      </c>
      <c r="H284" s="427" t="s">
        <v>339</v>
      </c>
      <c r="I284" s="428">
        <v>9.59</v>
      </c>
      <c r="J284" s="407"/>
      <c r="K284" s="407"/>
    </row>
    <row r="285" spans="2:11" ht="43.2" x14ac:dyDescent="0.25">
      <c r="B285" s="416">
        <v>8472</v>
      </c>
      <c r="C285" s="419" t="s">
        <v>873</v>
      </c>
      <c r="D285" s="417" t="s">
        <v>880</v>
      </c>
      <c r="E285" s="417" t="s">
        <v>881</v>
      </c>
      <c r="F285" s="419" t="s">
        <v>337</v>
      </c>
      <c r="G285" s="419" t="s">
        <v>877</v>
      </c>
      <c r="H285" s="419" t="s">
        <v>339</v>
      </c>
      <c r="I285" s="420">
        <v>9.0500000000000007</v>
      </c>
      <c r="J285" s="407"/>
      <c r="K285" s="407"/>
    </row>
    <row r="286" spans="2:11" ht="14.4" x14ac:dyDescent="0.25">
      <c r="B286" s="408">
        <v>8473</v>
      </c>
      <c r="C286" s="409" t="s">
        <v>873</v>
      </c>
      <c r="D286" s="414"/>
      <c r="E286" s="414"/>
      <c r="F286" s="409" t="s">
        <v>882</v>
      </c>
      <c r="G286" s="409" t="s">
        <v>877</v>
      </c>
      <c r="H286" s="409" t="s">
        <v>339</v>
      </c>
      <c r="I286" s="410">
        <v>12.25</v>
      </c>
      <c r="J286" s="407"/>
      <c r="K286" s="407"/>
    </row>
    <row r="287" spans="2:11" ht="14.4" x14ac:dyDescent="0.25">
      <c r="B287" s="411">
        <v>8474</v>
      </c>
      <c r="C287" s="412" t="s">
        <v>873</v>
      </c>
      <c r="D287" s="415"/>
      <c r="E287" s="415"/>
      <c r="F287" s="412" t="s">
        <v>701</v>
      </c>
      <c r="G287" s="412" t="s">
        <v>877</v>
      </c>
      <c r="H287" s="412" t="s">
        <v>339</v>
      </c>
      <c r="I287" s="413">
        <v>13.96</v>
      </c>
      <c r="J287" s="407"/>
      <c r="K287" s="407"/>
    </row>
    <row r="288" spans="2:11" ht="14.4" x14ac:dyDescent="0.25">
      <c r="B288" s="408">
        <v>8475</v>
      </c>
      <c r="C288" s="409" t="s">
        <v>873</v>
      </c>
      <c r="D288" s="414"/>
      <c r="E288" s="414"/>
      <c r="F288" s="409" t="s">
        <v>883</v>
      </c>
      <c r="G288" s="409" t="s">
        <v>877</v>
      </c>
      <c r="H288" s="409" t="s">
        <v>339</v>
      </c>
      <c r="I288" s="410">
        <v>17.22</v>
      </c>
      <c r="J288" s="407"/>
      <c r="K288" s="407"/>
    </row>
    <row r="289" spans="2:11" ht="14.4" x14ac:dyDescent="0.25">
      <c r="B289" s="411">
        <v>8476</v>
      </c>
      <c r="C289" s="412" t="s">
        <v>873</v>
      </c>
      <c r="D289" s="412" t="s">
        <v>884</v>
      </c>
      <c r="E289" s="412" t="s">
        <v>885</v>
      </c>
      <c r="F289" s="412" t="s">
        <v>680</v>
      </c>
      <c r="G289" s="412" t="s">
        <v>877</v>
      </c>
      <c r="H289" s="412" t="s">
        <v>339</v>
      </c>
      <c r="I289" s="413">
        <v>26.88</v>
      </c>
      <c r="J289" s="407"/>
      <c r="K289" s="407"/>
    </row>
    <row r="290" spans="2:11" ht="14.4" x14ac:dyDescent="0.25">
      <c r="B290" s="408">
        <v>8477</v>
      </c>
      <c r="C290" s="409" t="s">
        <v>873</v>
      </c>
      <c r="D290" s="414"/>
      <c r="E290" s="414"/>
      <c r="F290" s="409" t="s">
        <v>886</v>
      </c>
      <c r="G290" s="409" t="s">
        <v>877</v>
      </c>
      <c r="H290" s="409" t="s">
        <v>339</v>
      </c>
      <c r="I290" s="410">
        <v>34.78</v>
      </c>
      <c r="J290" s="407"/>
      <c r="K290" s="407"/>
    </row>
    <row r="291" spans="2:11" ht="14.4" x14ac:dyDescent="0.25">
      <c r="B291" s="411">
        <v>8478</v>
      </c>
      <c r="C291" s="412" t="s">
        <v>873</v>
      </c>
      <c r="D291" s="415"/>
      <c r="E291" s="415"/>
      <c r="F291" s="412" t="s">
        <v>683</v>
      </c>
      <c r="G291" s="412" t="s">
        <v>877</v>
      </c>
      <c r="H291" s="412" t="s">
        <v>339</v>
      </c>
      <c r="I291" s="413">
        <v>41.19</v>
      </c>
      <c r="J291" s="407"/>
      <c r="K291" s="407"/>
    </row>
    <row r="292" spans="2:11" ht="14.4" x14ac:dyDescent="0.25">
      <c r="B292" s="408">
        <v>8479</v>
      </c>
      <c r="C292" s="409" t="s">
        <v>873</v>
      </c>
      <c r="D292" s="414"/>
      <c r="E292" s="414"/>
      <c r="F292" s="409" t="s">
        <v>591</v>
      </c>
      <c r="G292" s="409" t="s">
        <v>877</v>
      </c>
      <c r="H292" s="409" t="s">
        <v>339</v>
      </c>
      <c r="I292" s="410">
        <v>51.5</v>
      </c>
      <c r="J292" s="407"/>
      <c r="K292" s="407"/>
    </row>
    <row r="293" spans="2:11" ht="14.4" x14ac:dyDescent="0.25">
      <c r="B293" s="411">
        <v>8480</v>
      </c>
      <c r="C293" s="412" t="s">
        <v>873</v>
      </c>
      <c r="D293" s="415"/>
      <c r="E293" s="415"/>
      <c r="F293" s="412" t="s">
        <v>836</v>
      </c>
      <c r="G293" s="412" t="s">
        <v>887</v>
      </c>
      <c r="H293" s="412" t="s">
        <v>339</v>
      </c>
      <c r="I293" s="413">
        <v>69.290000000000006</v>
      </c>
      <c r="J293" s="407"/>
      <c r="K293" s="407"/>
    </row>
    <row r="294" spans="2:11" ht="14.4" x14ac:dyDescent="0.25">
      <c r="B294" s="408">
        <v>8481</v>
      </c>
      <c r="C294" s="409" t="s">
        <v>873</v>
      </c>
      <c r="D294" s="414"/>
      <c r="E294" s="414"/>
      <c r="F294" s="409" t="s">
        <v>439</v>
      </c>
      <c r="G294" s="409" t="s">
        <v>887</v>
      </c>
      <c r="H294" s="409" t="s">
        <v>339</v>
      </c>
      <c r="I294" s="410">
        <v>82.8</v>
      </c>
      <c r="J294" s="407"/>
      <c r="K294" s="407"/>
    </row>
    <row r="295" spans="2:11" ht="14.4" x14ac:dyDescent="0.25">
      <c r="B295" s="411">
        <v>8482</v>
      </c>
      <c r="C295" s="412" t="s">
        <v>873</v>
      </c>
      <c r="D295" s="415"/>
      <c r="E295" s="415"/>
      <c r="F295" s="412" t="s">
        <v>888</v>
      </c>
      <c r="G295" s="412" t="s">
        <v>887</v>
      </c>
      <c r="H295" s="412" t="s">
        <v>339</v>
      </c>
      <c r="I295" s="413">
        <v>100.4</v>
      </c>
      <c r="J295" s="407"/>
      <c r="K295" s="407"/>
    </row>
    <row r="296" spans="2:11" ht="14.4" x14ac:dyDescent="0.25">
      <c r="B296" s="408">
        <v>8483</v>
      </c>
      <c r="C296" s="409" t="s">
        <v>873</v>
      </c>
      <c r="D296" s="414"/>
      <c r="E296" s="414"/>
      <c r="F296" s="409" t="s">
        <v>353</v>
      </c>
      <c r="G296" s="409" t="s">
        <v>887</v>
      </c>
      <c r="H296" s="409" t="s">
        <v>339</v>
      </c>
      <c r="I296" s="410">
        <v>118.85</v>
      </c>
      <c r="J296" s="407"/>
      <c r="K296" s="407"/>
    </row>
    <row r="297" spans="2:11" ht="14.4" x14ac:dyDescent="0.25">
      <c r="B297" s="411">
        <v>8484</v>
      </c>
      <c r="C297" s="412" t="s">
        <v>873</v>
      </c>
      <c r="D297" s="415"/>
      <c r="E297" s="415"/>
      <c r="F297" s="412" t="s">
        <v>889</v>
      </c>
      <c r="G297" s="412" t="s">
        <v>887</v>
      </c>
      <c r="H297" s="412" t="s">
        <v>339</v>
      </c>
      <c r="I297" s="413">
        <v>138.44</v>
      </c>
      <c r="J297" s="407"/>
      <c r="K297" s="407"/>
    </row>
    <row r="298" spans="2:11" ht="14.4" x14ac:dyDescent="0.25">
      <c r="B298" s="446" t="s">
        <v>890</v>
      </c>
      <c r="C298" s="409" t="s">
        <v>873</v>
      </c>
      <c r="D298" s="409" t="s">
        <v>891</v>
      </c>
      <c r="E298" s="414"/>
      <c r="F298" s="441">
        <v>600</v>
      </c>
      <c r="G298" s="414"/>
      <c r="H298" s="409" t="s">
        <v>339</v>
      </c>
      <c r="I298" s="410">
        <v>142.65</v>
      </c>
      <c r="J298" s="407"/>
      <c r="K298" s="407"/>
    </row>
    <row r="299" spans="2:11" ht="14.4" x14ac:dyDescent="0.25">
      <c r="B299" s="411">
        <v>8485</v>
      </c>
      <c r="C299" s="412" t="s">
        <v>873</v>
      </c>
      <c r="D299" s="415"/>
      <c r="E299" s="415"/>
      <c r="F299" s="412" t="s">
        <v>667</v>
      </c>
      <c r="G299" s="412" t="s">
        <v>887</v>
      </c>
      <c r="H299" s="412" t="s">
        <v>339</v>
      </c>
      <c r="I299" s="413">
        <v>157.05000000000001</v>
      </c>
      <c r="J299" s="407"/>
      <c r="K299" s="407"/>
    </row>
    <row r="300" spans="2:11" ht="14.4" x14ac:dyDescent="0.25">
      <c r="B300" s="446" t="s">
        <v>892</v>
      </c>
      <c r="C300" s="409" t="s">
        <v>873</v>
      </c>
      <c r="D300" s="414"/>
      <c r="E300" s="414"/>
      <c r="F300" s="441">
        <v>746</v>
      </c>
      <c r="G300" s="414"/>
      <c r="H300" s="409" t="s">
        <v>339</v>
      </c>
      <c r="I300" s="410">
        <v>177.36</v>
      </c>
      <c r="J300" s="407"/>
      <c r="K300" s="407"/>
    </row>
    <row r="301" spans="2:11" ht="14.4" x14ac:dyDescent="0.25">
      <c r="B301" s="439" t="s">
        <v>893</v>
      </c>
      <c r="C301" s="412" t="s">
        <v>873</v>
      </c>
      <c r="D301" s="415"/>
      <c r="E301" s="415"/>
      <c r="F301" s="438">
        <v>905</v>
      </c>
      <c r="G301" s="415"/>
      <c r="H301" s="412" t="s">
        <v>339</v>
      </c>
      <c r="I301" s="413">
        <v>215.6</v>
      </c>
      <c r="J301" s="407"/>
      <c r="K301" s="407"/>
    </row>
    <row r="302" spans="2:11" ht="28.8" x14ac:dyDescent="0.25">
      <c r="B302" s="402" t="s">
        <v>323</v>
      </c>
      <c r="C302" s="402" t="s">
        <v>324</v>
      </c>
      <c r="D302" s="402" t="s">
        <v>325</v>
      </c>
      <c r="E302" s="402" t="s">
        <v>326</v>
      </c>
      <c r="F302" s="402" t="s">
        <v>327</v>
      </c>
      <c r="G302" s="402" t="s">
        <v>328</v>
      </c>
      <c r="H302" s="402" t="s">
        <v>329</v>
      </c>
      <c r="I302" s="402" t="s">
        <v>330</v>
      </c>
      <c r="J302" s="359"/>
      <c r="K302" s="359"/>
    </row>
    <row r="303" spans="2:11" ht="14.4" x14ac:dyDescent="0.25">
      <c r="B303" s="446" t="s">
        <v>894</v>
      </c>
      <c r="C303" s="409" t="s">
        <v>873</v>
      </c>
      <c r="D303" s="414"/>
      <c r="E303" s="409" t="s">
        <v>895</v>
      </c>
      <c r="F303" s="441">
        <v>1000</v>
      </c>
      <c r="G303" s="414"/>
      <c r="H303" s="409" t="s">
        <v>339</v>
      </c>
      <c r="I303" s="410">
        <v>360</v>
      </c>
      <c r="J303" s="407"/>
      <c r="K303" s="407"/>
    </row>
    <row r="304" spans="2:11" ht="14.4" x14ac:dyDescent="0.25">
      <c r="B304" s="439" t="s">
        <v>896</v>
      </c>
      <c r="C304" s="412" t="s">
        <v>873</v>
      </c>
      <c r="D304" s="412" t="s">
        <v>897</v>
      </c>
      <c r="E304" s="415"/>
      <c r="F304" s="438">
        <v>2250</v>
      </c>
      <c r="G304" s="415"/>
      <c r="H304" s="412" t="s">
        <v>339</v>
      </c>
      <c r="I304" s="413">
        <v>775</v>
      </c>
      <c r="J304" s="407"/>
      <c r="K304" s="407"/>
    </row>
    <row r="305" spans="2:11" ht="14.4" x14ac:dyDescent="0.25">
      <c r="B305" s="446" t="s">
        <v>898</v>
      </c>
      <c r="C305" s="409" t="s">
        <v>873</v>
      </c>
      <c r="D305" s="414"/>
      <c r="E305" s="409" t="s">
        <v>899</v>
      </c>
      <c r="F305" s="441">
        <v>2500</v>
      </c>
      <c r="G305" s="414"/>
      <c r="H305" s="409" t="s">
        <v>339</v>
      </c>
      <c r="I305" s="410">
        <v>780</v>
      </c>
      <c r="J305" s="407"/>
      <c r="K305" s="407"/>
    </row>
    <row r="306" spans="2:11" ht="28.8" x14ac:dyDescent="0.3">
      <c r="B306" s="436" t="s">
        <v>900</v>
      </c>
      <c r="C306" s="417" t="s">
        <v>901</v>
      </c>
      <c r="D306" s="418" t="s">
        <v>902</v>
      </c>
      <c r="E306" s="412" t="s">
        <v>903</v>
      </c>
      <c r="F306" s="435">
        <v>5444</v>
      </c>
      <c r="G306" s="412" t="s">
        <v>904</v>
      </c>
      <c r="H306" s="430" t="s">
        <v>339</v>
      </c>
      <c r="I306" s="448">
        <v>1285</v>
      </c>
      <c r="J306" s="407"/>
      <c r="K306" s="407"/>
    </row>
    <row r="307" spans="2:11" ht="43.2" x14ac:dyDescent="0.3">
      <c r="B307" s="421">
        <v>8486</v>
      </c>
      <c r="C307" s="409" t="s">
        <v>905</v>
      </c>
      <c r="D307" s="409" t="s">
        <v>906</v>
      </c>
      <c r="E307" s="424" t="s">
        <v>514</v>
      </c>
      <c r="F307" s="423"/>
      <c r="G307" s="423" t="s">
        <v>907</v>
      </c>
      <c r="H307" s="424" t="s">
        <v>339</v>
      </c>
      <c r="I307" s="425">
        <v>12.05</v>
      </c>
      <c r="J307" s="407"/>
      <c r="K307" s="407"/>
    </row>
    <row r="308" spans="2:11" ht="28.8" x14ac:dyDescent="0.3">
      <c r="B308" s="429">
        <v>8487</v>
      </c>
      <c r="C308" s="412" t="s">
        <v>905</v>
      </c>
      <c r="D308" s="412" t="s">
        <v>906</v>
      </c>
      <c r="E308" s="430" t="s">
        <v>908</v>
      </c>
      <c r="F308" s="417"/>
      <c r="G308" s="417" t="s">
        <v>909</v>
      </c>
      <c r="H308" s="430" t="s">
        <v>339</v>
      </c>
      <c r="I308" s="431">
        <v>20.95</v>
      </c>
      <c r="J308" s="407"/>
      <c r="K308" s="407"/>
    </row>
    <row r="309" spans="2:11" ht="43.2" x14ac:dyDescent="0.25">
      <c r="B309" s="426">
        <v>8488</v>
      </c>
      <c r="C309" s="409" t="s">
        <v>905</v>
      </c>
      <c r="D309" s="409" t="s">
        <v>906</v>
      </c>
      <c r="E309" s="427" t="s">
        <v>910</v>
      </c>
      <c r="F309" s="423"/>
      <c r="G309" s="423" t="s">
        <v>907</v>
      </c>
      <c r="H309" s="427" t="s">
        <v>339</v>
      </c>
      <c r="I309" s="428">
        <v>38.85</v>
      </c>
      <c r="J309" s="407"/>
      <c r="K309" s="407"/>
    </row>
    <row r="310" spans="2:11" ht="43.2" x14ac:dyDescent="0.3">
      <c r="B310" s="429">
        <v>8489</v>
      </c>
      <c r="C310" s="419" t="s">
        <v>905</v>
      </c>
      <c r="D310" s="419" t="s">
        <v>911</v>
      </c>
      <c r="E310" s="430" t="s">
        <v>912</v>
      </c>
      <c r="F310" s="417"/>
      <c r="G310" s="417" t="s">
        <v>913</v>
      </c>
      <c r="H310" s="430" t="s">
        <v>339</v>
      </c>
      <c r="I310" s="431">
        <v>39.1</v>
      </c>
      <c r="J310" s="407"/>
      <c r="K310" s="407"/>
    </row>
    <row r="311" spans="2:11" ht="28.8" x14ac:dyDescent="0.25">
      <c r="B311" s="426">
        <v>8490</v>
      </c>
      <c r="C311" s="423" t="s">
        <v>914</v>
      </c>
      <c r="D311" s="423" t="s">
        <v>915</v>
      </c>
      <c r="E311" s="427" t="s">
        <v>916</v>
      </c>
      <c r="F311" s="427" t="s">
        <v>882</v>
      </c>
      <c r="G311" s="423" t="s">
        <v>917</v>
      </c>
      <c r="H311" s="427" t="s">
        <v>339</v>
      </c>
      <c r="I311" s="428">
        <v>9.15</v>
      </c>
      <c r="J311" s="407"/>
      <c r="K311" s="407"/>
    </row>
    <row r="312" spans="2:11" ht="28.8" x14ac:dyDescent="0.25">
      <c r="B312" s="416">
        <v>8491</v>
      </c>
      <c r="C312" s="417" t="s">
        <v>914</v>
      </c>
      <c r="D312" s="417" t="s">
        <v>915</v>
      </c>
      <c r="E312" s="419" t="s">
        <v>918</v>
      </c>
      <c r="F312" s="419" t="s">
        <v>341</v>
      </c>
      <c r="G312" s="417" t="s">
        <v>917</v>
      </c>
      <c r="H312" s="419" t="s">
        <v>339</v>
      </c>
      <c r="I312" s="420">
        <v>33.24</v>
      </c>
      <c r="J312" s="407"/>
      <c r="K312" s="407"/>
    </row>
    <row r="313" spans="2:11" ht="28.8" x14ac:dyDescent="0.25">
      <c r="B313" s="426">
        <v>8492</v>
      </c>
      <c r="C313" s="423" t="s">
        <v>914</v>
      </c>
      <c r="D313" s="423" t="s">
        <v>915</v>
      </c>
      <c r="E313" s="427" t="s">
        <v>919</v>
      </c>
      <c r="F313" s="427" t="s">
        <v>343</v>
      </c>
      <c r="G313" s="423" t="s">
        <v>917</v>
      </c>
      <c r="H313" s="427" t="s">
        <v>339</v>
      </c>
      <c r="I313" s="428">
        <v>26.58</v>
      </c>
      <c r="J313" s="407"/>
      <c r="K313" s="407"/>
    </row>
    <row r="314" spans="2:11" ht="28.8" x14ac:dyDescent="0.25">
      <c r="B314" s="416">
        <v>8493</v>
      </c>
      <c r="C314" s="417" t="s">
        <v>914</v>
      </c>
      <c r="D314" s="417" t="s">
        <v>915</v>
      </c>
      <c r="E314" s="419" t="s">
        <v>920</v>
      </c>
      <c r="F314" s="419" t="s">
        <v>921</v>
      </c>
      <c r="G314" s="417" t="s">
        <v>922</v>
      </c>
      <c r="H314" s="419" t="s">
        <v>339</v>
      </c>
      <c r="I314" s="420">
        <v>57.49</v>
      </c>
      <c r="J314" s="407"/>
      <c r="K314" s="407"/>
    </row>
    <row r="315" spans="2:11" ht="28.8" x14ac:dyDescent="0.25">
      <c r="B315" s="426">
        <v>8494</v>
      </c>
      <c r="C315" s="423" t="s">
        <v>914</v>
      </c>
      <c r="D315" s="423" t="s">
        <v>915</v>
      </c>
      <c r="E315" s="427" t="s">
        <v>923</v>
      </c>
      <c r="F315" s="427" t="s">
        <v>414</v>
      </c>
      <c r="G315" s="423" t="s">
        <v>922</v>
      </c>
      <c r="H315" s="427" t="s">
        <v>339</v>
      </c>
      <c r="I315" s="428">
        <v>74.930000000000007</v>
      </c>
      <c r="J315" s="407"/>
      <c r="K315" s="407"/>
    </row>
    <row r="316" spans="2:11" ht="28.8" x14ac:dyDescent="0.25">
      <c r="B316" s="416">
        <v>8495</v>
      </c>
      <c r="C316" s="417" t="s">
        <v>924</v>
      </c>
      <c r="D316" s="417" t="s">
        <v>925</v>
      </c>
      <c r="E316" s="419" t="s">
        <v>926</v>
      </c>
      <c r="F316" s="419" t="s">
        <v>790</v>
      </c>
      <c r="G316" s="419" t="s">
        <v>927</v>
      </c>
      <c r="H316" s="419" t="s">
        <v>339</v>
      </c>
      <c r="I316" s="420">
        <v>30.13</v>
      </c>
      <c r="J316" s="407"/>
      <c r="K316" s="407"/>
    </row>
    <row r="317" spans="2:11" ht="28.8" x14ac:dyDescent="0.25">
      <c r="B317" s="449" t="s">
        <v>928</v>
      </c>
      <c r="C317" s="449" t="s">
        <v>67</v>
      </c>
      <c r="D317" s="450" t="s">
        <v>325</v>
      </c>
      <c r="E317" s="450" t="s">
        <v>326</v>
      </c>
      <c r="F317" s="450" t="s">
        <v>327</v>
      </c>
      <c r="G317" s="450" t="s">
        <v>328</v>
      </c>
      <c r="H317" s="450" t="s">
        <v>329</v>
      </c>
      <c r="I317" s="451" t="s">
        <v>330</v>
      </c>
      <c r="J317" s="359"/>
      <c r="K317" s="359"/>
    </row>
    <row r="318" spans="2:11" ht="28.8" x14ac:dyDescent="0.25">
      <c r="B318" s="426">
        <v>8496</v>
      </c>
      <c r="C318" s="427" t="s">
        <v>929</v>
      </c>
      <c r="D318" s="427" t="s">
        <v>930</v>
      </c>
      <c r="E318" s="427" t="s">
        <v>931</v>
      </c>
      <c r="F318" s="432">
        <v>0</v>
      </c>
      <c r="G318" s="423" t="s">
        <v>932</v>
      </c>
      <c r="H318" s="427" t="s">
        <v>339</v>
      </c>
      <c r="I318" s="428">
        <v>20.8</v>
      </c>
      <c r="J318" s="407"/>
      <c r="K318" s="407"/>
    </row>
    <row r="319" spans="2:11" ht="28.8" x14ac:dyDescent="0.25">
      <c r="B319" s="416">
        <v>8497</v>
      </c>
      <c r="C319" s="419" t="s">
        <v>929</v>
      </c>
      <c r="D319" s="419" t="s">
        <v>930</v>
      </c>
      <c r="E319" s="419" t="s">
        <v>933</v>
      </c>
      <c r="F319" s="443">
        <v>0</v>
      </c>
      <c r="G319" s="417" t="s">
        <v>932</v>
      </c>
      <c r="H319" s="419" t="s">
        <v>339</v>
      </c>
      <c r="I319" s="420">
        <v>29.28</v>
      </c>
      <c r="J319" s="407"/>
      <c r="K319" s="407"/>
    </row>
    <row r="320" spans="2:11" ht="28.8" x14ac:dyDescent="0.25">
      <c r="B320" s="426">
        <v>8498</v>
      </c>
      <c r="C320" s="427" t="s">
        <v>929</v>
      </c>
      <c r="D320" s="427" t="s">
        <v>930</v>
      </c>
      <c r="E320" s="427" t="s">
        <v>934</v>
      </c>
      <c r="F320" s="432">
        <v>0</v>
      </c>
      <c r="G320" s="423" t="s">
        <v>932</v>
      </c>
      <c r="H320" s="427" t="s">
        <v>339</v>
      </c>
      <c r="I320" s="428">
        <v>45.07</v>
      </c>
      <c r="J320" s="407"/>
      <c r="K320" s="407"/>
    </row>
    <row r="321" spans="2:11" ht="14.4" x14ac:dyDescent="0.25">
      <c r="B321" s="416">
        <v>8500</v>
      </c>
      <c r="C321" s="419" t="s">
        <v>935</v>
      </c>
      <c r="D321" s="419" t="s">
        <v>930</v>
      </c>
      <c r="E321" s="419" t="s">
        <v>936</v>
      </c>
      <c r="F321" s="419" t="s">
        <v>790</v>
      </c>
      <c r="G321" s="418"/>
      <c r="H321" s="419" t="s">
        <v>339</v>
      </c>
      <c r="I321" s="420">
        <v>59.49</v>
      </c>
      <c r="J321" s="407"/>
      <c r="K321" s="407"/>
    </row>
    <row r="322" spans="2:11" ht="14.4" x14ac:dyDescent="0.25">
      <c r="B322" s="426">
        <v>8501</v>
      </c>
      <c r="C322" s="427" t="s">
        <v>935</v>
      </c>
      <c r="D322" s="427" t="s">
        <v>930</v>
      </c>
      <c r="E322" s="427" t="s">
        <v>937</v>
      </c>
      <c r="F322" s="427" t="s">
        <v>355</v>
      </c>
      <c r="G322" s="422"/>
      <c r="H322" s="427" t="s">
        <v>339</v>
      </c>
      <c r="I322" s="428">
        <v>98.07</v>
      </c>
      <c r="J322" s="407"/>
      <c r="K322" s="407"/>
    </row>
    <row r="323" spans="2:11" ht="14.4" x14ac:dyDescent="0.25">
      <c r="B323" s="416">
        <v>8502</v>
      </c>
      <c r="C323" s="419" t="s">
        <v>935</v>
      </c>
      <c r="D323" s="419" t="s">
        <v>930</v>
      </c>
      <c r="E323" s="419" t="s">
        <v>938</v>
      </c>
      <c r="F323" s="419" t="s">
        <v>591</v>
      </c>
      <c r="G323" s="418"/>
      <c r="H323" s="419" t="s">
        <v>339</v>
      </c>
      <c r="I323" s="420">
        <v>141.88999999999999</v>
      </c>
      <c r="J323" s="407"/>
      <c r="K323" s="407"/>
    </row>
    <row r="324" spans="2:11" ht="14.4" x14ac:dyDescent="0.25">
      <c r="B324" s="426">
        <v>8503</v>
      </c>
      <c r="C324" s="427" t="s">
        <v>935</v>
      </c>
      <c r="D324" s="427" t="s">
        <v>930</v>
      </c>
      <c r="E324" s="427" t="s">
        <v>939</v>
      </c>
      <c r="F324" s="427" t="s">
        <v>545</v>
      </c>
      <c r="G324" s="422"/>
      <c r="H324" s="427" t="s">
        <v>339</v>
      </c>
      <c r="I324" s="428">
        <v>198.29</v>
      </c>
      <c r="J324" s="407"/>
      <c r="K324" s="407"/>
    </row>
    <row r="325" spans="2:11" ht="14.4" x14ac:dyDescent="0.25">
      <c r="B325" s="416">
        <v>8504</v>
      </c>
      <c r="C325" s="419" t="s">
        <v>940</v>
      </c>
      <c r="D325" s="419" t="s">
        <v>930</v>
      </c>
      <c r="E325" s="419" t="s">
        <v>941</v>
      </c>
      <c r="F325" s="419" t="s">
        <v>439</v>
      </c>
      <c r="G325" s="418"/>
      <c r="H325" s="419" t="s">
        <v>339</v>
      </c>
      <c r="I325" s="420">
        <v>232.88</v>
      </c>
      <c r="J325" s="407"/>
      <c r="K325" s="407"/>
    </row>
    <row r="326" spans="2:11" ht="14.4" x14ac:dyDescent="0.25">
      <c r="B326" s="408">
        <v>8510</v>
      </c>
      <c r="C326" s="409" t="s">
        <v>942</v>
      </c>
      <c r="D326" s="409" t="s">
        <v>943</v>
      </c>
      <c r="E326" s="409" t="s">
        <v>944</v>
      </c>
      <c r="F326" s="409" t="s">
        <v>945</v>
      </c>
      <c r="G326" s="414"/>
      <c r="H326" s="409" t="s">
        <v>339</v>
      </c>
      <c r="I326" s="410">
        <v>7.29</v>
      </c>
      <c r="J326" s="407"/>
      <c r="K326" s="407"/>
    </row>
    <row r="327" spans="2:11" ht="14.4" x14ac:dyDescent="0.25">
      <c r="B327" s="411">
        <v>8511</v>
      </c>
      <c r="C327" s="412" t="s">
        <v>942</v>
      </c>
      <c r="D327" s="412" t="s">
        <v>943</v>
      </c>
      <c r="E327" s="412" t="s">
        <v>946</v>
      </c>
      <c r="F327" s="412" t="s">
        <v>541</v>
      </c>
      <c r="G327" s="415"/>
      <c r="H327" s="412" t="s">
        <v>339</v>
      </c>
      <c r="I327" s="413">
        <v>11.63</v>
      </c>
      <c r="J327" s="407"/>
      <c r="K327" s="407"/>
    </row>
    <row r="328" spans="2:11" ht="14.4" x14ac:dyDescent="0.25">
      <c r="B328" s="408">
        <v>8512</v>
      </c>
      <c r="C328" s="409" t="s">
        <v>942</v>
      </c>
      <c r="D328" s="409" t="s">
        <v>943</v>
      </c>
      <c r="E328" s="409" t="s">
        <v>676</v>
      </c>
      <c r="F328" s="409" t="s">
        <v>587</v>
      </c>
      <c r="G328" s="414"/>
      <c r="H328" s="409" t="s">
        <v>339</v>
      </c>
      <c r="I328" s="410">
        <v>24.18</v>
      </c>
      <c r="J328" s="407"/>
      <c r="K328" s="407"/>
    </row>
    <row r="329" spans="2:11" ht="14.4" x14ac:dyDescent="0.25">
      <c r="B329" s="411">
        <v>8513</v>
      </c>
      <c r="C329" s="412" t="s">
        <v>947</v>
      </c>
      <c r="D329" s="412" t="s">
        <v>943</v>
      </c>
      <c r="E329" s="415"/>
      <c r="F329" s="412" t="s">
        <v>381</v>
      </c>
      <c r="G329" s="415"/>
      <c r="H329" s="412" t="s">
        <v>339</v>
      </c>
      <c r="I329" s="413">
        <v>41.98</v>
      </c>
      <c r="J329" s="407"/>
      <c r="K329" s="407"/>
    </row>
    <row r="330" spans="2:11" ht="14.4" x14ac:dyDescent="0.25">
      <c r="B330" s="408">
        <v>8514</v>
      </c>
      <c r="C330" s="409" t="s">
        <v>947</v>
      </c>
      <c r="D330" s="409" t="s">
        <v>943</v>
      </c>
      <c r="E330" s="414"/>
      <c r="F330" s="409" t="s">
        <v>591</v>
      </c>
      <c r="G330" s="414"/>
      <c r="H330" s="409" t="s">
        <v>339</v>
      </c>
      <c r="I330" s="410">
        <v>94.55</v>
      </c>
      <c r="J330" s="407"/>
      <c r="K330" s="407"/>
    </row>
    <row r="331" spans="2:11" ht="14.4" x14ac:dyDescent="0.25">
      <c r="B331" s="411">
        <v>8517</v>
      </c>
      <c r="C331" s="412" t="s">
        <v>948</v>
      </c>
      <c r="D331" s="412" t="s">
        <v>949</v>
      </c>
      <c r="E331" s="412" t="s">
        <v>950</v>
      </c>
      <c r="F331" s="438">
        <v>0</v>
      </c>
      <c r="G331" s="412" t="s">
        <v>951</v>
      </c>
      <c r="H331" s="412" t="s">
        <v>339</v>
      </c>
      <c r="I331" s="413">
        <v>1.71</v>
      </c>
      <c r="J331" s="407"/>
      <c r="K331" s="407"/>
    </row>
    <row r="332" spans="2:11" ht="14.4" x14ac:dyDescent="0.25">
      <c r="B332" s="408">
        <v>8518</v>
      </c>
      <c r="C332" s="409" t="s">
        <v>952</v>
      </c>
      <c r="D332" s="409" t="s">
        <v>949</v>
      </c>
      <c r="E332" s="409" t="s">
        <v>953</v>
      </c>
      <c r="F332" s="441">
        <v>0</v>
      </c>
      <c r="G332" s="409" t="s">
        <v>951</v>
      </c>
      <c r="H332" s="409" t="s">
        <v>339</v>
      </c>
      <c r="I332" s="410">
        <v>1.9</v>
      </c>
      <c r="J332" s="407"/>
      <c r="K332" s="407"/>
    </row>
    <row r="333" spans="2:11" ht="14.4" x14ac:dyDescent="0.25">
      <c r="B333" s="411">
        <v>8521</v>
      </c>
      <c r="C333" s="412" t="s">
        <v>954</v>
      </c>
      <c r="D333" s="412" t="s">
        <v>955</v>
      </c>
      <c r="E333" s="412" t="s">
        <v>956</v>
      </c>
      <c r="F333" s="412" t="s">
        <v>957</v>
      </c>
      <c r="G333" s="415"/>
      <c r="H333" s="412" t="s">
        <v>339</v>
      </c>
      <c r="I333" s="413">
        <v>131.34</v>
      </c>
      <c r="J333" s="407"/>
      <c r="K333" s="407"/>
    </row>
    <row r="334" spans="2:11" ht="14.4" x14ac:dyDescent="0.25">
      <c r="B334" s="408">
        <v>8522</v>
      </c>
      <c r="C334" s="409" t="s">
        <v>954</v>
      </c>
      <c r="D334" s="409" t="s">
        <v>955</v>
      </c>
      <c r="E334" s="409" t="s">
        <v>958</v>
      </c>
      <c r="F334" s="409" t="s">
        <v>959</v>
      </c>
      <c r="G334" s="414"/>
      <c r="H334" s="409" t="s">
        <v>339</v>
      </c>
      <c r="I334" s="410">
        <v>213.55</v>
      </c>
      <c r="J334" s="407"/>
      <c r="K334" s="407"/>
    </row>
    <row r="335" spans="2:11" ht="14.4" x14ac:dyDescent="0.25">
      <c r="B335" s="411">
        <v>8523</v>
      </c>
      <c r="C335" s="412" t="s">
        <v>954</v>
      </c>
      <c r="D335" s="412" t="s">
        <v>955</v>
      </c>
      <c r="E335" s="412" t="s">
        <v>960</v>
      </c>
      <c r="F335" s="412" t="s">
        <v>353</v>
      </c>
      <c r="G335" s="415"/>
      <c r="H335" s="412" t="s">
        <v>339</v>
      </c>
      <c r="I335" s="413">
        <v>275.45</v>
      </c>
      <c r="J335" s="407"/>
      <c r="K335" s="407"/>
    </row>
    <row r="336" spans="2:11" ht="14.4" x14ac:dyDescent="0.25">
      <c r="B336" s="408">
        <v>8524</v>
      </c>
      <c r="C336" s="409" t="s">
        <v>954</v>
      </c>
      <c r="D336" s="409" t="s">
        <v>955</v>
      </c>
      <c r="E336" s="409" t="s">
        <v>961</v>
      </c>
      <c r="F336" s="409" t="s">
        <v>962</v>
      </c>
      <c r="G336" s="414"/>
      <c r="H336" s="409" t="s">
        <v>339</v>
      </c>
      <c r="I336" s="410">
        <v>327.93</v>
      </c>
      <c r="J336" s="407"/>
      <c r="K336" s="407"/>
    </row>
    <row r="337" spans="2:11" ht="28.8" x14ac:dyDescent="0.25">
      <c r="B337" s="416">
        <v>8540</v>
      </c>
      <c r="C337" s="419" t="s">
        <v>963</v>
      </c>
      <c r="D337" s="417" t="s">
        <v>964</v>
      </c>
      <c r="E337" s="419" t="s">
        <v>965</v>
      </c>
      <c r="F337" s="419" t="s">
        <v>966</v>
      </c>
      <c r="G337" s="418"/>
      <c r="H337" s="419" t="s">
        <v>339</v>
      </c>
      <c r="I337" s="420">
        <v>26.04</v>
      </c>
      <c r="J337" s="407"/>
      <c r="K337" s="407"/>
    </row>
    <row r="338" spans="2:11" ht="28.8" x14ac:dyDescent="0.25">
      <c r="B338" s="426">
        <v>8541</v>
      </c>
      <c r="C338" s="427" t="s">
        <v>963</v>
      </c>
      <c r="D338" s="423" t="s">
        <v>964</v>
      </c>
      <c r="E338" s="427" t="s">
        <v>967</v>
      </c>
      <c r="F338" s="427" t="s">
        <v>968</v>
      </c>
      <c r="G338" s="422"/>
      <c r="H338" s="427" t="s">
        <v>339</v>
      </c>
      <c r="I338" s="428">
        <v>31.16</v>
      </c>
      <c r="J338" s="407"/>
      <c r="K338" s="407"/>
    </row>
    <row r="339" spans="2:11" ht="28.8" x14ac:dyDescent="0.25">
      <c r="B339" s="416">
        <v>8542</v>
      </c>
      <c r="C339" s="419" t="s">
        <v>963</v>
      </c>
      <c r="D339" s="417" t="s">
        <v>964</v>
      </c>
      <c r="E339" s="419" t="s">
        <v>969</v>
      </c>
      <c r="F339" s="419" t="s">
        <v>970</v>
      </c>
      <c r="G339" s="418"/>
      <c r="H339" s="419" t="s">
        <v>339</v>
      </c>
      <c r="I339" s="420">
        <v>36.76</v>
      </c>
      <c r="J339" s="407"/>
      <c r="K339" s="407"/>
    </row>
    <row r="340" spans="2:11" ht="28.8" x14ac:dyDescent="0.25">
      <c r="B340" s="402" t="s">
        <v>323</v>
      </c>
      <c r="C340" s="402" t="s">
        <v>324</v>
      </c>
      <c r="D340" s="402" t="s">
        <v>325</v>
      </c>
      <c r="E340" s="402" t="s">
        <v>326</v>
      </c>
      <c r="F340" s="402" t="s">
        <v>327</v>
      </c>
      <c r="G340" s="402" t="s">
        <v>328</v>
      </c>
      <c r="H340" s="402" t="s">
        <v>329</v>
      </c>
      <c r="I340" s="402" t="s">
        <v>330</v>
      </c>
      <c r="J340" s="359"/>
      <c r="K340" s="359"/>
    </row>
    <row r="341" spans="2:11" ht="28.8" x14ac:dyDescent="0.3">
      <c r="B341" s="421">
        <v>8549</v>
      </c>
      <c r="C341" s="409" t="s">
        <v>971</v>
      </c>
      <c r="D341" s="423" t="s">
        <v>972</v>
      </c>
      <c r="E341" s="424" t="s">
        <v>973</v>
      </c>
      <c r="F341" s="434">
        <v>260</v>
      </c>
      <c r="G341" s="424" t="s">
        <v>974</v>
      </c>
      <c r="H341" s="424" t="s">
        <v>339</v>
      </c>
      <c r="I341" s="425">
        <v>25</v>
      </c>
      <c r="J341" s="407"/>
      <c r="K341" s="407"/>
    </row>
    <row r="342" spans="2:11" ht="28.8" x14ac:dyDescent="0.25">
      <c r="B342" s="416">
        <v>8550</v>
      </c>
      <c r="C342" s="417" t="s">
        <v>975</v>
      </c>
      <c r="D342" s="419" t="s">
        <v>647</v>
      </c>
      <c r="E342" s="419" t="s">
        <v>976</v>
      </c>
      <c r="F342" s="419" t="s">
        <v>617</v>
      </c>
      <c r="G342" s="419" t="s">
        <v>977</v>
      </c>
      <c r="H342" s="419" t="s">
        <v>339</v>
      </c>
      <c r="I342" s="420">
        <v>33.74</v>
      </c>
      <c r="J342" s="407"/>
      <c r="K342" s="407"/>
    </row>
    <row r="343" spans="2:11" ht="28.8" x14ac:dyDescent="0.25">
      <c r="B343" s="426">
        <v>8551</v>
      </c>
      <c r="C343" s="423" t="s">
        <v>975</v>
      </c>
      <c r="D343" s="427" t="s">
        <v>647</v>
      </c>
      <c r="E343" s="427" t="s">
        <v>978</v>
      </c>
      <c r="F343" s="427" t="s">
        <v>591</v>
      </c>
      <c r="G343" s="427" t="s">
        <v>977</v>
      </c>
      <c r="H343" s="427" t="s">
        <v>339</v>
      </c>
      <c r="I343" s="428">
        <v>90.01</v>
      </c>
      <c r="J343" s="407"/>
      <c r="K343" s="407"/>
    </row>
    <row r="344" spans="2:11" ht="28.8" x14ac:dyDescent="0.25">
      <c r="B344" s="416">
        <v>8552</v>
      </c>
      <c r="C344" s="417" t="s">
        <v>975</v>
      </c>
      <c r="D344" s="419" t="s">
        <v>647</v>
      </c>
      <c r="E344" s="419" t="s">
        <v>979</v>
      </c>
      <c r="F344" s="419" t="s">
        <v>980</v>
      </c>
      <c r="G344" s="419" t="s">
        <v>977</v>
      </c>
      <c r="H344" s="419" t="s">
        <v>339</v>
      </c>
      <c r="I344" s="420">
        <v>135.34</v>
      </c>
      <c r="J344" s="407"/>
      <c r="K344" s="407"/>
    </row>
    <row r="345" spans="2:11" ht="28.8" x14ac:dyDescent="0.25">
      <c r="B345" s="426">
        <v>8553</v>
      </c>
      <c r="C345" s="423" t="s">
        <v>975</v>
      </c>
      <c r="D345" s="427" t="s">
        <v>647</v>
      </c>
      <c r="E345" s="427" t="s">
        <v>981</v>
      </c>
      <c r="F345" s="427" t="s">
        <v>622</v>
      </c>
      <c r="G345" s="427" t="s">
        <v>977</v>
      </c>
      <c r="H345" s="427" t="s">
        <v>339</v>
      </c>
      <c r="I345" s="428">
        <v>147.02000000000001</v>
      </c>
      <c r="J345" s="407"/>
      <c r="K345" s="407"/>
    </row>
    <row r="346" spans="2:11" ht="28.8" x14ac:dyDescent="0.25">
      <c r="B346" s="416">
        <v>8558</v>
      </c>
      <c r="C346" s="417" t="s">
        <v>982</v>
      </c>
      <c r="D346" s="419" t="s">
        <v>983</v>
      </c>
      <c r="E346" s="419" t="s">
        <v>984</v>
      </c>
      <c r="F346" s="419" t="s">
        <v>361</v>
      </c>
      <c r="G346" s="418"/>
      <c r="H346" s="419" t="s">
        <v>339</v>
      </c>
      <c r="I346" s="420">
        <v>3.01</v>
      </c>
      <c r="J346" s="407"/>
      <c r="K346" s="407"/>
    </row>
    <row r="347" spans="2:11" ht="28.8" x14ac:dyDescent="0.25">
      <c r="B347" s="426">
        <v>8559</v>
      </c>
      <c r="C347" s="423" t="s">
        <v>982</v>
      </c>
      <c r="D347" s="427" t="s">
        <v>983</v>
      </c>
      <c r="E347" s="427" t="s">
        <v>985</v>
      </c>
      <c r="F347" s="427" t="s">
        <v>882</v>
      </c>
      <c r="G347" s="422"/>
      <c r="H347" s="427" t="s">
        <v>339</v>
      </c>
      <c r="I347" s="428">
        <v>14.67</v>
      </c>
      <c r="J347" s="407"/>
      <c r="K347" s="407"/>
    </row>
    <row r="348" spans="2:11" ht="57.6" x14ac:dyDescent="0.3">
      <c r="B348" s="436" t="s">
        <v>986</v>
      </c>
      <c r="C348" s="430" t="s">
        <v>987</v>
      </c>
      <c r="D348" s="412" t="s">
        <v>988</v>
      </c>
      <c r="E348" s="417" t="s">
        <v>989</v>
      </c>
      <c r="F348" s="430" t="s">
        <v>990</v>
      </c>
      <c r="G348" s="417"/>
      <c r="H348" s="430" t="s">
        <v>339</v>
      </c>
      <c r="I348" s="431">
        <v>184</v>
      </c>
      <c r="J348" s="407"/>
      <c r="K348" s="407"/>
    </row>
    <row r="349" spans="2:11" ht="14.4" x14ac:dyDescent="0.25">
      <c r="B349" s="408">
        <v>8560</v>
      </c>
      <c r="C349" s="409" t="s">
        <v>991</v>
      </c>
      <c r="D349" s="409" t="s">
        <v>647</v>
      </c>
      <c r="E349" s="409" t="s">
        <v>992</v>
      </c>
      <c r="F349" s="409" t="s">
        <v>622</v>
      </c>
      <c r="G349" s="414"/>
      <c r="H349" s="409" t="s">
        <v>339</v>
      </c>
      <c r="I349" s="410">
        <v>232.52</v>
      </c>
      <c r="J349" s="407"/>
      <c r="K349" s="407"/>
    </row>
    <row r="350" spans="2:11" ht="14.4" x14ac:dyDescent="0.25">
      <c r="B350" s="411">
        <v>8561</v>
      </c>
      <c r="C350" s="412" t="s">
        <v>991</v>
      </c>
      <c r="D350" s="412" t="s">
        <v>647</v>
      </c>
      <c r="E350" s="412" t="s">
        <v>993</v>
      </c>
      <c r="F350" s="412" t="s">
        <v>353</v>
      </c>
      <c r="G350" s="415"/>
      <c r="H350" s="412" t="s">
        <v>339</v>
      </c>
      <c r="I350" s="413">
        <v>251.98</v>
      </c>
      <c r="J350" s="407"/>
      <c r="K350" s="407"/>
    </row>
    <row r="351" spans="2:11" ht="28.8" x14ac:dyDescent="0.25">
      <c r="B351" s="437" t="s">
        <v>994</v>
      </c>
      <c r="C351" s="427" t="s">
        <v>991</v>
      </c>
      <c r="D351" s="423" t="s">
        <v>995</v>
      </c>
      <c r="E351" s="422"/>
      <c r="F351" s="432">
        <v>428</v>
      </c>
      <c r="G351" s="422"/>
      <c r="H351" s="427" t="s">
        <v>339</v>
      </c>
      <c r="I351" s="428">
        <v>260</v>
      </c>
      <c r="J351" s="407"/>
      <c r="K351" s="407"/>
    </row>
    <row r="352" spans="2:11" ht="28.8" x14ac:dyDescent="0.25">
      <c r="B352" s="433" t="s">
        <v>996</v>
      </c>
      <c r="C352" s="419" t="s">
        <v>991</v>
      </c>
      <c r="D352" s="417" t="s">
        <v>997</v>
      </c>
      <c r="E352" s="417" t="s">
        <v>998</v>
      </c>
      <c r="F352" s="443">
        <v>420</v>
      </c>
      <c r="G352" s="418"/>
      <c r="H352" s="419" t="s">
        <v>339</v>
      </c>
      <c r="I352" s="420">
        <v>266</v>
      </c>
      <c r="J352" s="407"/>
      <c r="K352" s="407"/>
    </row>
    <row r="353" spans="2:11" ht="14.4" x14ac:dyDescent="0.25">
      <c r="B353" s="408">
        <v>8562</v>
      </c>
      <c r="C353" s="409" t="s">
        <v>991</v>
      </c>
      <c r="D353" s="409" t="s">
        <v>647</v>
      </c>
      <c r="E353" s="409" t="s">
        <v>999</v>
      </c>
      <c r="F353" s="409" t="s">
        <v>1000</v>
      </c>
      <c r="G353" s="414"/>
      <c r="H353" s="409" t="s">
        <v>339</v>
      </c>
      <c r="I353" s="410">
        <v>278.68</v>
      </c>
      <c r="J353" s="407"/>
      <c r="K353" s="407"/>
    </row>
    <row r="354" spans="2:11" ht="43.2" x14ac:dyDescent="0.25">
      <c r="B354" s="416">
        <v>8563</v>
      </c>
      <c r="C354" s="419" t="s">
        <v>1001</v>
      </c>
      <c r="D354" s="419" t="s">
        <v>1002</v>
      </c>
      <c r="E354" s="417" t="s">
        <v>1003</v>
      </c>
      <c r="F354" s="443">
        <v>428</v>
      </c>
      <c r="G354" s="419" t="s">
        <v>1004</v>
      </c>
      <c r="H354" s="419" t="s">
        <v>339</v>
      </c>
      <c r="I354" s="420">
        <v>263.64</v>
      </c>
      <c r="J354" s="407"/>
      <c r="K354" s="407"/>
    </row>
    <row r="355" spans="2:11" ht="28.8" x14ac:dyDescent="0.25">
      <c r="B355" s="426">
        <v>8564</v>
      </c>
      <c r="C355" s="427" t="s">
        <v>1005</v>
      </c>
      <c r="D355" s="427" t="s">
        <v>1006</v>
      </c>
      <c r="E355" s="427" t="s">
        <v>1007</v>
      </c>
      <c r="F355" s="432">
        <v>350</v>
      </c>
      <c r="G355" s="423" t="s">
        <v>1008</v>
      </c>
      <c r="H355" s="427" t="s">
        <v>339</v>
      </c>
      <c r="I355" s="428">
        <v>214.97</v>
      </c>
      <c r="J355" s="407"/>
      <c r="K355" s="407"/>
    </row>
    <row r="356" spans="2:11" ht="14.4" x14ac:dyDescent="0.25">
      <c r="B356" s="411">
        <v>8565</v>
      </c>
      <c r="C356" s="412" t="s">
        <v>1009</v>
      </c>
      <c r="D356" s="412" t="s">
        <v>1010</v>
      </c>
      <c r="E356" s="415"/>
      <c r="F356" s="438">
        <v>420</v>
      </c>
      <c r="G356" s="412" t="s">
        <v>1011</v>
      </c>
      <c r="H356" s="412" t="s">
        <v>339</v>
      </c>
      <c r="I356" s="413">
        <v>232.21</v>
      </c>
      <c r="J356" s="407"/>
      <c r="K356" s="407"/>
    </row>
    <row r="357" spans="2:11" ht="28.8" x14ac:dyDescent="0.25">
      <c r="B357" s="426">
        <v>8569</v>
      </c>
      <c r="C357" s="427" t="s">
        <v>1012</v>
      </c>
      <c r="D357" s="427" t="s">
        <v>1013</v>
      </c>
      <c r="E357" s="427" t="s">
        <v>1014</v>
      </c>
      <c r="F357" s="444">
        <v>5.5</v>
      </c>
      <c r="G357" s="423" t="s">
        <v>1015</v>
      </c>
      <c r="H357" s="427" t="s">
        <v>339</v>
      </c>
      <c r="I357" s="428">
        <v>3.59</v>
      </c>
      <c r="J357" s="407"/>
      <c r="K357" s="407"/>
    </row>
    <row r="358" spans="2:11" ht="28.8" x14ac:dyDescent="0.25">
      <c r="B358" s="402" t="s">
        <v>323</v>
      </c>
      <c r="C358" s="402" t="s">
        <v>324</v>
      </c>
      <c r="D358" s="402" t="s">
        <v>325</v>
      </c>
      <c r="E358" s="402" t="s">
        <v>326</v>
      </c>
      <c r="F358" s="402" t="s">
        <v>327</v>
      </c>
      <c r="G358" s="402" t="s">
        <v>328</v>
      </c>
      <c r="H358" s="402" t="s">
        <v>329</v>
      </c>
      <c r="I358" s="402" t="s">
        <v>330</v>
      </c>
      <c r="J358" s="359"/>
      <c r="K358" s="359"/>
    </row>
    <row r="359" spans="2:11" ht="28.8" x14ac:dyDescent="0.3">
      <c r="B359" s="429">
        <v>8570</v>
      </c>
      <c r="C359" s="430" t="s">
        <v>1016</v>
      </c>
      <c r="D359" s="412" t="s">
        <v>1017</v>
      </c>
      <c r="E359" s="430" t="s">
        <v>661</v>
      </c>
      <c r="F359" s="430" t="s">
        <v>883</v>
      </c>
      <c r="G359" s="417" t="s">
        <v>1018</v>
      </c>
      <c r="H359" s="430" t="s">
        <v>339</v>
      </c>
      <c r="I359" s="431">
        <v>22.97</v>
      </c>
      <c r="J359" s="407"/>
      <c r="K359" s="407"/>
    </row>
    <row r="360" spans="2:11" ht="28.8" x14ac:dyDescent="0.3">
      <c r="B360" s="421">
        <v>8571</v>
      </c>
      <c r="C360" s="424" t="s">
        <v>1016</v>
      </c>
      <c r="D360" s="409" t="s">
        <v>1017</v>
      </c>
      <c r="E360" s="424" t="s">
        <v>766</v>
      </c>
      <c r="F360" s="424" t="s">
        <v>1019</v>
      </c>
      <c r="G360" s="423" t="s">
        <v>1020</v>
      </c>
      <c r="H360" s="424" t="s">
        <v>339</v>
      </c>
      <c r="I360" s="425">
        <v>30.36</v>
      </c>
      <c r="J360" s="407"/>
      <c r="K360" s="407"/>
    </row>
    <row r="361" spans="2:11" ht="28.8" x14ac:dyDescent="0.3">
      <c r="B361" s="429">
        <v>8572</v>
      </c>
      <c r="C361" s="430" t="s">
        <v>1016</v>
      </c>
      <c r="D361" s="412" t="s">
        <v>1017</v>
      </c>
      <c r="E361" s="430" t="s">
        <v>663</v>
      </c>
      <c r="F361" s="430" t="s">
        <v>886</v>
      </c>
      <c r="G361" s="417" t="s">
        <v>1018</v>
      </c>
      <c r="H361" s="430" t="s">
        <v>339</v>
      </c>
      <c r="I361" s="431">
        <v>43.91</v>
      </c>
      <c r="J361" s="407"/>
      <c r="K361" s="407"/>
    </row>
    <row r="362" spans="2:11" ht="28.8" x14ac:dyDescent="0.3">
      <c r="B362" s="421">
        <v>8573</v>
      </c>
      <c r="C362" s="424" t="s">
        <v>1016</v>
      </c>
      <c r="D362" s="409" t="s">
        <v>1017</v>
      </c>
      <c r="E362" s="424" t="s">
        <v>1021</v>
      </c>
      <c r="F362" s="424" t="s">
        <v>1022</v>
      </c>
      <c r="G362" s="423" t="s">
        <v>1020</v>
      </c>
      <c r="H362" s="424" t="s">
        <v>339</v>
      </c>
      <c r="I362" s="425">
        <v>52.69</v>
      </c>
      <c r="J362" s="407"/>
      <c r="K362" s="407"/>
    </row>
    <row r="363" spans="2:11" ht="43.2" x14ac:dyDescent="0.3">
      <c r="B363" s="429">
        <v>8580</v>
      </c>
      <c r="C363" s="430" t="s">
        <v>1023</v>
      </c>
      <c r="D363" s="417" t="s">
        <v>1024</v>
      </c>
      <c r="E363" s="430" t="s">
        <v>1025</v>
      </c>
      <c r="F363" s="435">
        <v>16</v>
      </c>
      <c r="G363" s="417" t="s">
        <v>1026</v>
      </c>
      <c r="H363" s="430" t="s">
        <v>339</v>
      </c>
      <c r="I363" s="431">
        <v>18.399999999999999</v>
      </c>
      <c r="J363" s="407"/>
      <c r="K363" s="407"/>
    </row>
    <row r="364" spans="2:11" ht="43.2" x14ac:dyDescent="0.3">
      <c r="B364" s="421">
        <v>8581</v>
      </c>
      <c r="C364" s="424" t="s">
        <v>1023</v>
      </c>
      <c r="D364" s="427" t="s">
        <v>1027</v>
      </c>
      <c r="E364" s="424" t="s">
        <v>1028</v>
      </c>
      <c r="F364" s="434">
        <v>38</v>
      </c>
      <c r="G364" s="409" t="s">
        <v>1029</v>
      </c>
      <c r="H364" s="424" t="s">
        <v>339</v>
      </c>
      <c r="I364" s="425">
        <v>27.35</v>
      </c>
      <c r="J364" s="407"/>
      <c r="K364" s="407"/>
    </row>
    <row r="365" spans="2:11" ht="43.2" x14ac:dyDescent="0.3">
      <c r="B365" s="429">
        <v>8582</v>
      </c>
      <c r="C365" s="430" t="s">
        <v>1023</v>
      </c>
      <c r="D365" s="419" t="s">
        <v>1030</v>
      </c>
      <c r="E365" s="430" t="s">
        <v>1031</v>
      </c>
      <c r="F365" s="417"/>
      <c r="G365" s="412" t="s">
        <v>1029</v>
      </c>
      <c r="H365" s="430" t="s">
        <v>339</v>
      </c>
      <c r="I365" s="431">
        <v>39.340000000000003</v>
      </c>
      <c r="J365" s="407"/>
      <c r="K365" s="407"/>
    </row>
    <row r="366" spans="2:11" ht="43.2" x14ac:dyDescent="0.3">
      <c r="B366" s="421">
        <v>8583</v>
      </c>
      <c r="C366" s="424" t="s">
        <v>1032</v>
      </c>
      <c r="D366" s="423" t="s">
        <v>1033</v>
      </c>
      <c r="E366" s="423"/>
      <c r="F366" s="434">
        <v>300</v>
      </c>
      <c r="G366" s="423"/>
      <c r="H366" s="424" t="s">
        <v>339</v>
      </c>
      <c r="I366" s="425">
        <v>44.18</v>
      </c>
      <c r="J366" s="407"/>
      <c r="K366" s="407"/>
    </row>
    <row r="367" spans="2:11" ht="28.8" x14ac:dyDescent="0.25">
      <c r="B367" s="416">
        <v>8584</v>
      </c>
      <c r="C367" s="419" t="s">
        <v>1032</v>
      </c>
      <c r="D367" s="417" t="s">
        <v>1034</v>
      </c>
      <c r="E367" s="418"/>
      <c r="F367" s="443">
        <v>280</v>
      </c>
      <c r="G367" s="418"/>
      <c r="H367" s="419" t="s">
        <v>339</v>
      </c>
      <c r="I367" s="420">
        <v>88.36</v>
      </c>
      <c r="J367" s="407"/>
      <c r="K367" s="407"/>
    </row>
    <row r="368" spans="2:11" ht="28.8" x14ac:dyDescent="0.25">
      <c r="B368" s="426">
        <v>8590</v>
      </c>
      <c r="C368" s="427" t="s">
        <v>1035</v>
      </c>
      <c r="D368" s="427" t="s">
        <v>647</v>
      </c>
      <c r="E368" s="427" t="s">
        <v>1036</v>
      </c>
      <c r="F368" s="432">
        <v>0</v>
      </c>
      <c r="G368" s="423" t="s">
        <v>822</v>
      </c>
      <c r="H368" s="427" t="s">
        <v>339</v>
      </c>
      <c r="I368" s="428">
        <v>12.81</v>
      </c>
      <c r="J368" s="407"/>
      <c r="K368" s="407"/>
    </row>
    <row r="369" spans="2:11" ht="28.8" x14ac:dyDescent="0.25">
      <c r="B369" s="402" t="s">
        <v>323</v>
      </c>
      <c r="C369" s="402" t="s">
        <v>324</v>
      </c>
      <c r="D369" s="402" t="s">
        <v>325</v>
      </c>
      <c r="E369" s="402" t="s">
        <v>326</v>
      </c>
      <c r="F369" s="402" t="s">
        <v>327</v>
      </c>
      <c r="G369" s="402" t="s">
        <v>328</v>
      </c>
      <c r="H369" s="402" t="s">
        <v>329</v>
      </c>
      <c r="I369" s="402" t="s">
        <v>330</v>
      </c>
      <c r="J369" s="359"/>
      <c r="K369" s="359"/>
    </row>
    <row r="370" spans="2:11" ht="28.8" x14ac:dyDescent="0.25">
      <c r="B370" s="416">
        <v>8591</v>
      </c>
      <c r="C370" s="419" t="s">
        <v>1035</v>
      </c>
      <c r="D370" s="419" t="s">
        <v>647</v>
      </c>
      <c r="E370" s="419" t="s">
        <v>1037</v>
      </c>
      <c r="F370" s="443">
        <v>0</v>
      </c>
      <c r="G370" s="417" t="s">
        <v>822</v>
      </c>
      <c r="H370" s="419" t="s">
        <v>339</v>
      </c>
      <c r="I370" s="420">
        <v>13.56</v>
      </c>
      <c r="J370" s="407"/>
      <c r="K370" s="407"/>
    </row>
    <row r="371" spans="2:11" ht="14.4" x14ac:dyDescent="0.25">
      <c r="B371" s="408">
        <v>8600</v>
      </c>
      <c r="C371" s="409" t="s">
        <v>1038</v>
      </c>
      <c r="D371" s="409" t="s">
        <v>647</v>
      </c>
      <c r="E371" s="409" t="s">
        <v>1039</v>
      </c>
      <c r="F371" s="441">
        <v>0</v>
      </c>
      <c r="G371" s="414"/>
      <c r="H371" s="409" t="s">
        <v>339</v>
      </c>
      <c r="I371" s="410">
        <v>16.989999999999998</v>
      </c>
      <c r="J371" s="407"/>
      <c r="K371" s="407"/>
    </row>
    <row r="372" spans="2:11" ht="14.4" x14ac:dyDescent="0.25">
      <c r="B372" s="411">
        <v>8601</v>
      </c>
      <c r="C372" s="412" t="s">
        <v>1038</v>
      </c>
      <c r="D372" s="412" t="s">
        <v>647</v>
      </c>
      <c r="E372" s="412" t="s">
        <v>1040</v>
      </c>
      <c r="F372" s="438">
        <v>0</v>
      </c>
      <c r="G372" s="415"/>
      <c r="H372" s="412" t="s">
        <v>339</v>
      </c>
      <c r="I372" s="413">
        <v>18.739999999999998</v>
      </c>
      <c r="J372" s="407"/>
      <c r="K372" s="407"/>
    </row>
    <row r="373" spans="2:11" ht="14.4" x14ac:dyDescent="0.25">
      <c r="B373" s="408">
        <v>8602</v>
      </c>
      <c r="C373" s="409" t="s">
        <v>1038</v>
      </c>
      <c r="D373" s="409" t="s">
        <v>647</v>
      </c>
      <c r="E373" s="409" t="s">
        <v>1041</v>
      </c>
      <c r="F373" s="441">
        <v>0</v>
      </c>
      <c r="G373" s="414"/>
      <c r="H373" s="409" t="s">
        <v>339</v>
      </c>
      <c r="I373" s="410">
        <v>23.01</v>
      </c>
      <c r="J373" s="407"/>
      <c r="K373" s="407"/>
    </row>
    <row r="374" spans="2:11" ht="14.4" x14ac:dyDescent="0.25">
      <c r="B374" s="411">
        <v>8603</v>
      </c>
      <c r="C374" s="412" t="s">
        <v>1038</v>
      </c>
      <c r="D374" s="412" t="s">
        <v>647</v>
      </c>
      <c r="E374" s="412" t="s">
        <v>1042</v>
      </c>
      <c r="F374" s="438">
        <v>0</v>
      </c>
      <c r="G374" s="415"/>
      <c r="H374" s="412" t="s">
        <v>339</v>
      </c>
      <c r="I374" s="413">
        <v>34.36</v>
      </c>
      <c r="J374" s="407"/>
      <c r="K374" s="407"/>
    </row>
    <row r="375" spans="2:11" ht="28.8" x14ac:dyDescent="0.3">
      <c r="B375" s="421">
        <v>8610</v>
      </c>
      <c r="C375" s="424" t="s">
        <v>1043</v>
      </c>
      <c r="D375" s="424" t="s">
        <v>1044</v>
      </c>
      <c r="E375" s="424" t="s">
        <v>1031</v>
      </c>
      <c r="F375" s="434">
        <v>0</v>
      </c>
      <c r="G375" s="423" t="s">
        <v>1045</v>
      </c>
      <c r="H375" s="424" t="s">
        <v>339</v>
      </c>
      <c r="I375" s="425">
        <v>15.84</v>
      </c>
      <c r="J375" s="407"/>
      <c r="K375" s="407"/>
    </row>
    <row r="376" spans="2:11" ht="43.2" x14ac:dyDescent="0.3">
      <c r="B376" s="429">
        <v>8611</v>
      </c>
      <c r="C376" s="430" t="s">
        <v>1043</v>
      </c>
      <c r="D376" s="430" t="s">
        <v>1044</v>
      </c>
      <c r="E376" s="430" t="s">
        <v>1046</v>
      </c>
      <c r="F376" s="435">
        <v>0</v>
      </c>
      <c r="G376" s="417" t="s">
        <v>1047</v>
      </c>
      <c r="H376" s="430" t="s">
        <v>339</v>
      </c>
      <c r="I376" s="431">
        <v>19.440000000000001</v>
      </c>
      <c r="J376" s="407"/>
      <c r="K376" s="407"/>
    </row>
    <row r="377" spans="2:11" ht="43.2" x14ac:dyDescent="0.3">
      <c r="B377" s="421">
        <v>8612</v>
      </c>
      <c r="C377" s="424" t="s">
        <v>1043</v>
      </c>
      <c r="D377" s="424" t="s">
        <v>1044</v>
      </c>
      <c r="E377" s="424" t="s">
        <v>1048</v>
      </c>
      <c r="F377" s="434">
        <v>0</v>
      </c>
      <c r="G377" s="423" t="s">
        <v>1047</v>
      </c>
      <c r="H377" s="424" t="s">
        <v>339</v>
      </c>
      <c r="I377" s="425">
        <v>22.61</v>
      </c>
      <c r="J377" s="407"/>
      <c r="K377" s="407"/>
    </row>
    <row r="378" spans="2:11" ht="43.2" x14ac:dyDescent="0.3">
      <c r="B378" s="429">
        <v>8613</v>
      </c>
      <c r="C378" s="430" t="s">
        <v>1043</v>
      </c>
      <c r="D378" s="430" t="s">
        <v>1044</v>
      </c>
      <c r="E378" s="430" t="s">
        <v>1049</v>
      </c>
      <c r="F378" s="435">
        <v>0</v>
      </c>
      <c r="G378" s="417" t="s">
        <v>1047</v>
      </c>
      <c r="H378" s="430" t="s">
        <v>339</v>
      </c>
      <c r="I378" s="431">
        <v>28.09</v>
      </c>
      <c r="J378" s="407"/>
      <c r="K378" s="407"/>
    </row>
    <row r="379" spans="2:11" ht="14.4" x14ac:dyDescent="0.25">
      <c r="B379" s="408">
        <v>8614</v>
      </c>
      <c r="C379" s="409" t="s">
        <v>1050</v>
      </c>
      <c r="D379" s="409" t="s">
        <v>1051</v>
      </c>
      <c r="E379" s="414"/>
      <c r="F379" s="441">
        <v>175</v>
      </c>
      <c r="G379" s="414"/>
      <c r="H379" s="409" t="s">
        <v>339</v>
      </c>
      <c r="I379" s="410">
        <v>32.44</v>
      </c>
      <c r="J379" s="407"/>
      <c r="K379" s="407"/>
    </row>
    <row r="380" spans="2:11" ht="14.4" x14ac:dyDescent="0.25">
      <c r="B380" s="411">
        <v>8620</v>
      </c>
      <c r="C380" s="412" t="s">
        <v>1052</v>
      </c>
      <c r="D380" s="415"/>
      <c r="E380" s="415"/>
      <c r="F380" s="412" t="s">
        <v>1053</v>
      </c>
      <c r="G380" s="415"/>
      <c r="H380" s="412" t="s">
        <v>339</v>
      </c>
      <c r="I380" s="413">
        <v>99.68</v>
      </c>
      <c r="J380" s="407"/>
      <c r="K380" s="407"/>
    </row>
    <row r="381" spans="2:11" ht="14.4" x14ac:dyDescent="0.25">
      <c r="B381" s="408">
        <v>8621</v>
      </c>
      <c r="C381" s="409" t="s">
        <v>1052</v>
      </c>
      <c r="D381" s="414"/>
      <c r="E381" s="414"/>
      <c r="F381" s="409" t="s">
        <v>1054</v>
      </c>
      <c r="G381" s="414"/>
      <c r="H381" s="409" t="s">
        <v>339</v>
      </c>
      <c r="I381" s="410">
        <v>150.69999999999999</v>
      </c>
      <c r="J381" s="407"/>
      <c r="K381" s="407"/>
    </row>
    <row r="382" spans="2:11" ht="14.4" x14ac:dyDescent="0.25">
      <c r="B382" s="411">
        <v>8622</v>
      </c>
      <c r="C382" s="412" t="s">
        <v>1052</v>
      </c>
      <c r="D382" s="415"/>
      <c r="E382" s="415"/>
      <c r="F382" s="412" t="s">
        <v>1055</v>
      </c>
      <c r="G382" s="415"/>
      <c r="H382" s="412" t="s">
        <v>339</v>
      </c>
      <c r="I382" s="413">
        <v>192.21</v>
      </c>
      <c r="J382" s="407"/>
      <c r="K382" s="407"/>
    </row>
    <row r="383" spans="2:11" ht="14.4" x14ac:dyDescent="0.25">
      <c r="B383" s="408">
        <v>8623</v>
      </c>
      <c r="C383" s="409" t="s">
        <v>1052</v>
      </c>
      <c r="D383" s="414"/>
      <c r="E383" s="414"/>
      <c r="F383" s="409" t="s">
        <v>669</v>
      </c>
      <c r="G383" s="414"/>
      <c r="H383" s="409" t="s">
        <v>339</v>
      </c>
      <c r="I383" s="410">
        <v>337.45</v>
      </c>
      <c r="J383" s="407"/>
      <c r="K383" s="407"/>
    </row>
    <row r="384" spans="2:11" ht="14.4" x14ac:dyDescent="0.25">
      <c r="B384" s="411">
        <v>8627</v>
      </c>
      <c r="C384" s="412" t="s">
        <v>1056</v>
      </c>
      <c r="D384" s="412" t="s">
        <v>1057</v>
      </c>
      <c r="E384" s="415"/>
      <c r="F384" s="438">
        <v>630</v>
      </c>
      <c r="G384" s="415"/>
      <c r="H384" s="412" t="s">
        <v>339</v>
      </c>
      <c r="I384" s="413">
        <v>59.95</v>
      </c>
      <c r="J384" s="407"/>
      <c r="K384" s="407"/>
    </row>
    <row r="385" spans="2:11" ht="28.8" x14ac:dyDescent="0.25">
      <c r="B385" s="426">
        <v>8628</v>
      </c>
      <c r="C385" s="427" t="s">
        <v>1058</v>
      </c>
      <c r="D385" s="423" t="s">
        <v>1059</v>
      </c>
      <c r="E385" s="422"/>
      <c r="F385" s="432">
        <v>102</v>
      </c>
      <c r="G385" s="422"/>
      <c r="H385" s="427" t="s">
        <v>339</v>
      </c>
      <c r="I385" s="428">
        <v>49.27</v>
      </c>
      <c r="J385" s="407"/>
      <c r="K385" s="407"/>
    </row>
    <row r="386" spans="2:11" ht="28.8" x14ac:dyDescent="0.25">
      <c r="B386" s="416">
        <v>8629</v>
      </c>
      <c r="C386" s="419" t="s">
        <v>1058</v>
      </c>
      <c r="D386" s="417" t="s">
        <v>1060</v>
      </c>
      <c r="E386" s="418"/>
      <c r="F386" s="443">
        <v>110</v>
      </c>
      <c r="G386" s="418"/>
      <c r="H386" s="419" t="s">
        <v>339</v>
      </c>
      <c r="I386" s="420">
        <v>46.96</v>
      </c>
      <c r="J386" s="407"/>
      <c r="K386" s="407"/>
    </row>
    <row r="387" spans="2:11" ht="28.8" x14ac:dyDescent="0.25">
      <c r="B387" s="449" t="s">
        <v>928</v>
      </c>
      <c r="C387" s="449" t="s">
        <v>67</v>
      </c>
      <c r="D387" s="450" t="s">
        <v>325</v>
      </c>
      <c r="E387" s="450" t="s">
        <v>326</v>
      </c>
      <c r="F387" s="450" t="s">
        <v>327</v>
      </c>
      <c r="G387" s="450" t="s">
        <v>328</v>
      </c>
      <c r="H387" s="450" t="s">
        <v>329</v>
      </c>
      <c r="I387" s="451" t="s">
        <v>330</v>
      </c>
      <c r="J387" s="359"/>
      <c r="K387" s="359"/>
    </row>
    <row r="388" spans="2:11" ht="28.8" x14ac:dyDescent="0.3">
      <c r="B388" s="421">
        <v>8630</v>
      </c>
      <c r="C388" s="424" t="s">
        <v>1061</v>
      </c>
      <c r="D388" s="424" t="s">
        <v>1062</v>
      </c>
      <c r="E388" s="424" t="s">
        <v>1063</v>
      </c>
      <c r="F388" s="424" t="s">
        <v>341</v>
      </c>
      <c r="G388" s="423" t="s">
        <v>1064</v>
      </c>
      <c r="H388" s="424" t="s">
        <v>339</v>
      </c>
      <c r="I388" s="425">
        <v>14.61</v>
      </c>
      <c r="J388" s="407"/>
      <c r="K388" s="407"/>
    </row>
    <row r="389" spans="2:11" ht="43.2" x14ac:dyDescent="0.3">
      <c r="B389" s="429">
        <v>8631</v>
      </c>
      <c r="C389" s="430" t="s">
        <v>1061</v>
      </c>
      <c r="D389" s="430" t="s">
        <v>1062</v>
      </c>
      <c r="E389" s="430" t="s">
        <v>1065</v>
      </c>
      <c r="F389" s="430" t="s">
        <v>343</v>
      </c>
      <c r="G389" s="417" t="s">
        <v>1066</v>
      </c>
      <c r="H389" s="430" t="s">
        <v>339</v>
      </c>
      <c r="I389" s="431">
        <v>20.21</v>
      </c>
      <c r="J389" s="407"/>
      <c r="K389" s="407"/>
    </row>
    <row r="390" spans="2:11" ht="43.2" x14ac:dyDescent="0.3">
      <c r="B390" s="421">
        <v>8632</v>
      </c>
      <c r="C390" s="424" t="s">
        <v>1061</v>
      </c>
      <c r="D390" s="424" t="s">
        <v>1062</v>
      </c>
      <c r="E390" s="424" t="s">
        <v>1067</v>
      </c>
      <c r="F390" s="424" t="s">
        <v>1022</v>
      </c>
      <c r="G390" s="423" t="s">
        <v>1066</v>
      </c>
      <c r="H390" s="424" t="s">
        <v>339</v>
      </c>
      <c r="I390" s="425">
        <v>30.2</v>
      </c>
      <c r="J390" s="407"/>
      <c r="K390" s="407"/>
    </row>
    <row r="391" spans="2:11" ht="28.8" x14ac:dyDescent="0.25">
      <c r="B391" s="416">
        <v>8633</v>
      </c>
      <c r="C391" s="417" t="s">
        <v>1068</v>
      </c>
      <c r="D391" s="419" t="s">
        <v>1062</v>
      </c>
      <c r="E391" s="419" t="s">
        <v>1069</v>
      </c>
      <c r="F391" s="419" t="s">
        <v>541</v>
      </c>
      <c r="G391" s="418"/>
      <c r="H391" s="419" t="s">
        <v>339</v>
      </c>
      <c r="I391" s="420">
        <v>15.17</v>
      </c>
      <c r="J391" s="407"/>
      <c r="K391" s="407"/>
    </row>
    <row r="392" spans="2:11" ht="28.8" x14ac:dyDescent="0.25">
      <c r="B392" s="426">
        <v>8634</v>
      </c>
      <c r="C392" s="423" t="s">
        <v>1068</v>
      </c>
      <c r="D392" s="427" t="s">
        <v>1062</v>
      </c>
      <c r="E392" s="427" t="s">
        <v>1070</v>
      </c>
      <c r="F392" s="427" t="s">
        <v>632</v>
      </c>
      <c r="G392" s="422"/>
      <c r="H392" s="427" t="s">
        <v>339</v>
      </c>
      <c r="I392" s="428">
        <v>22.34</v>
      </c>
      <c r="J392" s="407"/>
      <c r="K392" s="407"/>
    </row>
    <row r="393" spans="2:11" ht="28.8" x14ac:dyDescent="0.25">
      <c r="B393" s="416">
        <v>8635</v>
      </c>
      <c r="C393" s="417" t="s">
        <v>1068</v>
      </c>
      <c r="D393" s="419" t="s">
        <v>1062</v>
      </c>
      <c r="E393" s="419" t="s">
        <v>1071</v>
      </c>
      <c r="F393" s="419" t="s">
        <v>1072</v>
      </c>
      <c r="G393" s="418"/>
      <c r="H393" s="419" t="s">
        <v>339</v>
      </c>
      <c r="I393" s="420">
        <v>31.5</v>
      </c>
      <c r="J393" s="407"/>
      <c r="K393" s="407"/>
    </row>
    <row r="394" spans="2:11" ht="28.8" x14ac:dyDescent="0.25">
      <c r="B394" s="426">
        <v>8636</v>
      </c>
      <c r="C394" s="427" t="s">
        <v>954</v>
      </c>
      <c r="D394" s="423" t="s">
        <v>1073</v>
      </c>
      <c r="E394" s="427" t="s">
        <v>1074</v>
      </c>
      <c r="F394" s="432">
        <v>563</v>
      </c>
      <c r="G394" s="422"/>
      <c r="H394" s="427" t="s">
        <v>339</v>
      </c>
      <c r="I394" s="428">
        <v>320.08</v>
      </c>
      <c r="J394" s="407"/>
      <c r="K394" s="407"/>
    </row>
    <row r="395" spans="2:11" ht="28.8" x14ac:dyDescent="0.3">
      <c r="B395" s="429">
        <v>8637</v>
      </c>
      <c r="C395" s="430" t="s">
        <v>1075</v>
      </c>
      <c r="D395" s="417" t="s">
        <v>1076</v>
      </c>
      <c r="E395" s="412" t="s">
        <v>1077</v>
      </c>
      <c r="F395" s="435">
        <v>330</v>
      </c>
      <c r="G395" s="430" t="s">
        <v>1078</v>
      </c>
      <c r="H395" s="430" t="s">
        <v>339</v>
      </c>
      <c r="I395" s="431">
        <v>40.53</v>
      </c>
      <c r="J395" s="407"/>
      <c r="K395" s="407"/>
    </row>
    <row r="396" spans="2:11" ht="43.2" x14ac:dyDescent="0.3">
      <c r="B396" s="421">
        <v>8638</v>
      </c>
      <c r="C396" s="424" t="s">
        <v>1079</v>
      </c>
      <c r="D396" s="423" t="s">
        <v>1080</v>
      </c>
      <c r="E396" s="423"/>
      <c r="F396" s="434">
        <v>0</v>
      </c>
      <c r="G396" s="424" t="s">
        <v>1081</v>
      </c>
      <c r="H396" s="424" t="s">
        <v>339</v>
      </c>
      <c r="I396" s="425">
        <v>16</v>
      </c>
      <c r="J396" s="407"/>
      <c r="K396" s="407"/>
    </row>
    <row r="397" spans="2:11" ht="43.2" x14ac:dyDescent="0.3">
      <c r="B397" s="429">
        <v>8639</v>
      </c>
      <c r="C397" s="430" t="s">
        <v>1082</v>
      </c>
      <c r="D397" s="417" t="s">
        <v>1083</v>
      </c>
      <c r="E397" s="417"/>
      <c r="F397" s="435">
        <v>125</v>
      </c>
      <c r="G397" s="417"/>
      <c r="H397" s="430" t="s">
        <v>339</v>
      </c>
      <c r="I397" s="431">
        <v>35.880000000000003</v>
      </c>
      <c r="J397" s="407"/>
      <c r="K397" s="407"/>
    </row>
    <row r="398" spans="2:11" ht="14.4" x14ac:dyDescent="0.25">
      <c r="B398" s="408">
        <v>8640</v>
      </c>
      <c r="C398" s="409" t="s">
        <v>1084</v>
      </c>
      <c r="D398" s="409" t="s">
        <v>1085</v>
      </c>
      <c r="E398" s="409" t="s">
        <v>1086</v>
      </c>
      <c r="F398" s="441">
        <v>0</v>
      </c>
      <c r="G398" s="409" t="s">
        <v>1087</v>
      </c>
      <c r="H398" s="409" t="s">
        <v>339</v>
      </c>
      <c r="I398" s="410">
        <v>2.31</v>
      </c>
      <c r="J398" s="407"/>
      <c r="K398" s="407"/>
    </row>
    <row r="399" spans="2:11" ht="14.4" x14ac:dyDescent="0.25">
      <c r="B399" s="411">
        <v>8641</v>
      </c>
      <c r="C399" s="412" t="s">
        <v>1084</v>
      </c>
      <c r="D399" s="412" t="s">
        <v>1085</v>
      </c>
      <c r="E399" s="412" t="s">
        <v>1088</v>
      </c>
      <c r="F399" s="438">
        <v>0</v>
      </c>
      <c r="G399" s="412" t="s">
        <v>1089</v>
      </c>
      <c r="H399" s="412" t="s">
        <v>339</v>
      </c>
      <c r="I399" s="413">
        <v>2.74</v>
      </c>
      <c r="J399" s="407"/>
      <c r="K399" s="407"/>
    </row>
    <row r="400" spans="2:11" ht="14.4" x14ac:dyDescent="0.25">
      <c r="B400" s="408">
        <v>8642</v>
      </c>
      <c r="C400" s="409" t="s">
        <v>1084</v>
      </c>
      <c r="D400" s="409" t="s">
        <v>1085</v>
      </c>
      <c r="E400" s="409" t="s">
        <v>1090</v>
      </c>
      <c r="F400" s="441">
        <v>0</v>
      </c>
      <c r="G400" s="409" t="s">
        <v>1091</v>
      </c>
      <c r="H400" s="409" t="s">
        <v>339</v>
      </c>
      <c r="I400" s="410">
        <v>3.62</v>
      </c>
      <c r="J400" s="407"/>
      <c r="K400" s="407"/>
    </row>
    <row r="401" spans="2:11" ht="28.8" x14ac:dyDescent="0.25">
      <c r="B401" s="402" t="s">
        <v>323</v>
      </c>
      <c r="C401" s="402" t="s">
        <v>324</v>
      </c>
      <c r="D401" s="402" t="s">
        <v>325</v>
      </c>
      <c r="E401" s="402" t="s">
        <v>326</v>
      </c>
      <c r="F401" s="402" t="s">
        <v>327</v>
      </c>
      <c r="G401" s="402" t="s">
        <v>328</v>
      </c>
      <c r="H401" s="402" t="s">
        <v>329</v>
      </c>
      <c r="I401" s="402" t="s">
        <v>330</v>
      </c>
      <c r="J401" s="359"/>
      <c r="K401" s="359"/>
    </row>
    <row r="402" spans="2:11" ht="14.4" x14ac:dyDescent="0.3">
      <c r="B402" s="429">
        <v>8643</v>
      </c>
      <c r="C402" s="430" t="s">
        <v>1075</v>
      </c>
      <c r="D402" s="412" t="s">
        <v>1092</v>
      </c>
      <c r="E402" s="430" t="s">
        <v>1093</v>
      </c>
      <c r="F402" s="435">
        <v>0</v>
      </c>
      <c r="G402" s="412" t="s">
        <v>1094</v>
      </c>
      <c r="H402" s="430" t="s">
        <v>339</v>
      </c>
      <c r="I402" s="431">
        <v>39.42</v>
      </c>
      <c r="J402" s="407"/>
      <c r="K402" s="407"/>
    </row>
    <row r="403" spans="2:11" ht="28.8" x14ac:dyDescent="0.25">
      <c r="B403" s="426">
        <v>8644</v>
      </c>
      <c r="C403" s="423" t="s">
        <v>1095</v>
      </c>
      <c r="D403" s="427" t="s">
        <v>1096</v>
      </c>
      <c r="E403" s="422"/>
      <c r="F403" s="432">
        <v>0</v>
      </c>
      <c r="G403" s="423" t="s">
        <v>1097</v>
      </c>
      <c r="H403" s="427" t="s">
        <v>339</v>
      </c>
      <c r="I403" s="428">
        <v>5.96</v>
      </c>
      <c r="J403" s="407"/>
      <c r="K403" s="407"/>
    </row>
    <row r="404" spans="2:11" ht="28.8" x14ac:dyDescent="0.3">
      <c r="B404" s="429">
        <v>8645</v>
      </c>
      <c r="C404" s="430" t="s">
        <v>1098</v>
      </c>
      <c r="D404" s="417" t="s">
        <v>1099</v>
      </c>
      <c r="E404" s="417"/>
      <c r="F404" s="435">
        <v>101</v>
      </c>
      <c r="G404" s="417"/>
      <c r="H404" s="430" t="s">
        <v>339</v>
      </c>
      <c r="I404" s="431">
        <v>30.75</v>
      </c>
      <c r="J404" s="407"/>
      <c r="K404" s="407"/>
    </row>
    <row r="405" spans="2:11" ht="28.8" x14ac:dyDescent="0.25">
      <c r="B405" s="426">
        <v>8646</v>
      </c>
      <c r="C405" s="427" t="s">
        <v>1100</v>
      </c>
      <c r="D405" s="423" t="s">
        <v>1101</v>
      </c>
      <c r="E405" s="427" t="s">
        <v>1102</v>
      </c>
      <c r="F405" s="432">
        <v>200</v>
      </c>
      <c r="G405" s="427" t="s">
        <v>1103</v>
      </c>
      <c r="H405" s="427" t="s">
        <v>339</v>
      </c>
      <c r="I405" s="428">
        <v>29</v>
      </c>
      <c r="J405" s="407"/>
      <c r="K405" s="407"/>
    </row>
    <row r="406" spans="2:11" ht="43.2" x14ac:dyDescent="0.3">
      <c r="B406" s="429">
        <v>8650</v>
      </c>
      <c r="C406" s="430" t="s">
        <v>1104</v>
      </c>
      <c r="D406" s="417"/>
      <c r="E406" s="417"/>
      <c r="F406" s="430" t="s">
        <v>883</v>
      </c>
      <c r="G406" s="417" t="s">
        <v>1105</v>
      </c>
      <c r="H406" s="430" t="s">
        <v>339</v>
      </c>
      <c r="I406" s="431">
        <v>17.239999999999998</v>
      </c>
      <c r="J406" s="407"/>
      <c r="K406" s="407"/>
    </row>
    <row r="407" spans="2:11" ht="43.2" x14ac:dyDescent="0.3">
      <c r="B407" s="421">
        <v>8651</v>
      </c>
      <c r="C407" s="424" t="s">
        <v>1104</v>
      </c>
      <c r="D407" s="423"/>
      <c r="E407" s="423"/>
      <c r="F407" s="424" t="s">
        <v>921</v>
      </c>
      <c r="G407" s="423" t="s">
        <v>1105</v>
      </c>
      <c r="H407" s="424" t="s">
        <v>339</v>
      </c>
      <c r="I407" s="425">
        <v>29.85</v>
      </c>
      <c r="J407" s="407"/>
      <c r="K407" s="407"/>
    </row>
    <row r="408" spans="2:11" ht="28.8" x14ac:dyDescent="0.3">
      <c r="B408" s="429">
        <v>8652</v>
      </c>
      <c r="C408" s="430" t="s">
        <v>1106</v>
      </c>
      <c r="D408" s="417" t="s">
        <v>1107</v>
      </c>
      <c r="E408" s="430" t="s">
        <v>1108</v>
      </c>
      <c r="F408" s="435">
        <v>108</v>
      </c>
      <c r="G408" s="417"/>
      <c r="H408" s="430" t="s">
        <v>339</v>
      </c>
      <c r="I408" s="431">
        <v>36.56</v>
      </c>
      <c r="J408" s="407"/>
      <c r="K408" s="407"/>
    </row>
    <row r="409" spans="2:11" ht="28.8" x14ac:dyDescent="0.25">
      <c r="B409" s="426">
        <v>8653</v>
      </c>
      <c r="C409" s="427" t="s">
        <v>1106</v>
      </c>
      <c r="D409" s="423" t="s">
        <v>1109</v>
      </c>
      <c r="E409" s="427" t="s">
        <v>1108</v>
      </c>
      <c r="F409" s="432">
        <v>284</v>
      </c>
      <c r="G409" s="422"/>
      <c r="H409" s="427" t="s">
        <v>339</v>
      </c>
      <c r="I409" s="428">
        <v>86.94</v>
      </c>
      <c r="J409" s="407"/>
      <c r="K409" s="407"/>
    </row>
    <row r="410" spans="2:11" ht="28.8" x14ac:dyDescent="0.25">
      <c r="B410" s="416">
        <v>8654</v>
      </c>
      <c r="C410" s="419" t="s">
        <v>1110</v>
      </c>
      <c r="D410" s="417" t="s">
        <v>1111</v>
      </c>
      <c r="E410" s="418"/>
      <c r="F410" s="443">
        <v>0</v>
      </c>
      <c r="G410" s="418"/>
      <c r="H410" s="419" t="s">
        <v>339</v>
      </c>
      <c r="I410" s="420">
        <v>1.99</v>
      </c>
      <c r="J410" s="407"/>
      <c r="K410" s="407"/>
    </row>
    <row r="411" spans="2:11" ht="14.4" x14ac:dyDescent="0.25">
      <c r="B411" s="408">
        <v>8660</v>
      </c>
      <c r="C411" s="409" t="s">
        <v>1112</v>
      </c>
      <c r="D411" s="409" t="s">
        <v>1113</v>
      </c>
      <c r="E411" s="409" t="s">
        <v>1114</v>
      </c>
      <c r="F411" s="409" t="s">
        <v>341</v>
      </c>
      <c r="G411" s="414"/>
      <c r="H411" s="409" t="s">
        <v>339</v>
      </c>
      <c r="I411" s="410">
        <v>13.93</v>
      </c>
      <c r="J411" s="407"/>
      <c r="K411" s="407"/>
    </row>
    <row r="412" spans="2:11" ht="14.4" x14ac:dyDescent="0.25">
      <c r="B412" s="411">
        <v>8661</v>
      </c>
      <c r="C412" s="412" t="s">
        <v>1112</v>
      </c>
      <c r="D412" s="412" t="s">
        <v>1113</v>
      </c>
      <c r="E412" s="412" t="s">
        <v>1115</v>
      </c>
      <c r="F412" s="412" t="s">
        <v>587</v>
      </c>
      <c r="G412" s="415"/>
      <c r="H412" s="412" t="s">
        <v>339</v>
      </c>
      <c r="I412" s="413">
        <v>40.950000000000003</v>
      </c>
      <c r="J412" s="407"/>
      <c r="K412" s="407"/>
    </row>
    <row r="413" spans="2:11" ht="14.4" x14ac:dyDescent="0.25">
      <c r="B413" s="408">
        <v>8662</v>
      </c>
      <c r="C413" s="409" t="s">
        <v>1112</v>
      </c>
      <c r="D413" s="409" t="s">
        <v>1113</v>
      </c>
      <c r="E413" s="409" t="s">
        <v>1116</v>
      </c>
      <c r="F413" s="409" t="s">
        <v>543</v>
      </c>
      <c r="G413" s="414"/>
      <c r="H413" s="409" t="s">
        <v>339</v>
      </c>
      <c r="I413" s="410">
        <v>43.15</v>
      </c>
      <c r="J413" s="407"/>
      <c r="K413" s="407"/>
    </row>
    <row r="414" spans="2:11" ht="43.2" x14ac:dyDescent="0.3">
      <c r="B414" s="429">
        <v>8670</v>
      </c>
      <c r="C414" s="412" t="s">
        <v>1117</v>
      </c>
      <c r="D414" s="417" t="s">
        <v>1118</v>
      </c>
      <c r="E414" s="412" t="s">
        <v>1119</v>
      </c>
      <c r="F414" s="435">
        <v>275</v>
      </c>
      <c r="G414" s="417" t="s">
        <v>1120</v>
      </c>
      <c r="H414" s="430" t="s">
        <v>339</v>
      </c>
      <c r="I414" s="431">
        <v>36.15</v>
      </c>
      <c r="J414" s="407"/>
      <c r="K414" s="407"/>
    </row>
    <row r="415" spans="2:11" ht="28.8" x14ac:dyDescent="0.25">
      <c r="B415" s="449" t="s">
        <v>928</v>
      </c>
      <c r="C415" s="449" t="s">
        <v>67</v>
      </c>
      <c r="D415" s="449" t="s">
        <v>68</v>
      </c>
      <c r="E415" s="450" t="s">
        <v>326</v>
      </c>
      <c r="F415" s="450" t="s">
        <v>327</v>
      </c>
      <c r="G415" s="450" t="s">
        <v>328</v>
      </c>
      <c r="H415" s="450" t="s">
        <v>329</v>
      </c>
      <c r="I415" s="451" t="s">
        <v>330</v>
      </c>
      <c r="J415" s="359"/>
      <c r="K415" s="359"/>
    </row>
    <row r="416" spans="2:11" ht="43.2" x14ac:dyDescent="0.3">
      <c r="B416" s="421">
        <v>8671</v>
      </c>
      <c r="C416" s="409" t="s">
        <v>1117</v>
      </c>
      <c r="D416" s="423" t="s">
        <v>1121</v>
      </c>
      <c r="E416" s="409" t="s">
        <v>1122</v>
      </c>
      <c r="F416" s="434">
        <v>310</v>
      </c>
      <c r="G416" s="423" t="s">
        <v>1120</v>
      </c>
      <c r="H416" s="424" t="s">
        <v>339</v>
      </c>
      <c r="I416" s="425">
        <v>56.38</v>
      </c>
      <c r="J416" s="407"/>
      <c r="K416" s="407"/>
    </row>
    <row r="417" spans="2:11" ht="28.8" x14ac:dyDescent="0.3">
      <c r="B417" s="429">
        <v>8672</v>
      </c>
      <c r="C417" s="430" t="s">
        <v>1123</v>
      </c>
      <c r="D417" s="430" t="s">
        <v>1124</v>
      </c>
      <c r="E417" s="430" t="s">
        <v>1125</v>
      </c>
      <c r="F417" s="435">
        <v>178</v>
      </c>
      <c r="G417" s="417" t="s">
        <v>1126</v>
      </c>
      <c r="H417" s="430" t="s">
        <v>609</v>
      </c>
      <c r="I417" s="431">
        <v>110.73</v>
      </c>
      <c r="J417" s="407"/>
      <c r="K417" s="407"/>
    </row>
    <row r="418" spans="2:11" ht="43.2" x14ac:dyDescent="0.3">
      <c r="B418" s="421">
        <v>8680</v>
      </c>
      <c r="C418" s="409" t="s">
        <v>1127</v>
      </c>
      <c r="D418" s="424" t="s">
        <v>1128</v>
      </c>
      <c r="E418" s="409" t="s">
        <v>1129</v>
      </c>
      <c r="F418" s="434">
        <v>600</v>
      </c>
      <c r="G418" s="423" t="s">
        <v>1130</v>
      </c>
      <c r="H418" s="424" t="s">
        <v>609</v>
      </c>
      <c r="I418" s="425">
        <v>85.9</v>
      </c>
      <c r="J418" s="407"/>
      <c r="K418" s="407"/>
    </row>
    <row r="419" spans="2:11" ht="28.8" x14ac:dyDescent="0.25">
      <c r="B419" s="416">
        <v>8681</v>
      </c>
      <c r="C419" s="417" t="s">
        <v>1131</v>
      </c>
      <c r="D419" s="418"/>
      <c r="E419" s="419" t="s">
        <v>1132</v>
      </c>
      <c r="F419" s="418"/>
      <c r="G419" s="419" t="s">
        <v>1133</v>
      </c>
      <c r="H419" s="419" t="s">
        <v>339</v>
      </c>
      <c r="I419" s="420">
        <v>141.96</v>
      </c>
      <c r="J419" s="407"/>
      <c r="K419" s="407"/>
    </row>
    <row r="420" spans="2:11" ht="28.8" x14ac:dyDescent="0.25">
      <c r="B420" s="426">
        <v>8682</v>
      </c>
      <c r="C420" s="423" t="s">
        <v>1134</v>
      </c>
      <c r="D420" s="422"/>
      <c r="E420" s="427" t="s">
        <v>1135</v>
      </c>
      <c r="F420" s="422"/>
      <c r="G420" s="427" t="s">
        <v>1133</v>
      </c>
      <c r="H420" s="427" t="s">
        <v>339</v>
      </c>
      <c r="I420" s="428">
        <v>133.85</v>
      </c>
      <c r="J420" s="407"/>
      <c r="K420" s="407"/>
    </row>
    <row r="421" spans="2:11" ht="28.8" x14ac:dyDescent="0.25">
      <c r="B421" s="416">
        <v>8683</v>
      </c>
      <c r="C421" s="417" t="s">
        <v>1136</v>
      </c>
      <c r="D421" s="419" t="s">
        <v>1137</v>
      </c>
      <c r="E421" s="419" t="s">
        <v>1138</v>
      </c>
      <c r="F421" s="419" t="s">
        <v>1139</v>
      </c>
      <c r="G421" s="419" t="s">
        <v>1140</v>
      </c>
      <c r="H421" s="419" t="s">
        <v>339</v>
      </c>
      <c r="I421" s="420">
        <v>120.97</v>
      </c>
      <c r="J421" s="407"/>
      <c r="K421" s="407"/>
    </row>
    <row r="422" spans="2:11" ht="28.8" x14ac:dyDescent="0.25">
      <c r="B422" s="426">
        <v>8684</v>
      </c>
      <c r="C422" s="427" t="s">
        <v>1141</v>
      </c>
      <c r="D422" s="423" t="s">
        <v>1142</v>
      </c>
      <c r="E422" s="427" t="s">
        <v>1143</v>
      </c>
      <c r="F422" s="432">
        <v>450</v>
      </c>
      <c r="G422" s="427" t="s">
        <v>1144</v>
      </c>
      <c r="H422" s="427" t="s">
        <v>339</v>
      </c>
      <c r="I422" s="428">
        <v>180.49</v>
      </c>
      <c r="J422" s="407"/>
      <c r="K422" s="407"/>
    </row>
    <row r="423" spans="2:11" ht="43.2" x14ac:dyDescent="0.3">
      <c r="B423" s="429">
        <v>8685</v>
      </c>
      <c r="C423" s="430" t="s">
        <v>1145</v>
      </c>
      <c r="D423" s="430" t="s">
        <v>1137</v>
      </c>
      <c r="E423" s="417" t="s">
        <v>1146</v>
      </c>
      <c r="F423" s="430" t="s">
        <v>1147</v>
      </c>
      <c r="G423" s="430" t="s">
        <v>1148</v>
      </c>
      <c r="H423" s="430" t="s">
        <v>339</v>
      </c>
      <c r="I423" s="431">
        <v>156.16</v>
      </c>
      <c r="J423" s="407"/>
      <c r="K423" s="407"/>
    </row>
    <row r="424" spans="2:11" ht="14.4" x14ac:dyDescent="0.25">
      <c r="B424" s="426">
        <v>8686</v>
      </c>
      <c r="C424" s="427" t="s">
        <v>1149</v>
      </c>
      <c r="D424" s="427" t="s">
        <v>1137</v>
      </c>
      <c r="E424" s="427" t="s">
        <v>1150</v>
      </c>
      <c r="F424" s="427" t="s">
        <v>1151</v>
      </c>
      <c r="G424" s="427" t="s">
        <v>1152</v>
      </c>
      <c r="H424" s="427" t="s">
        <v>339</v>
      </c>
      <c r="I424" s="428">
        <v>133.34</v>
      </c>
      <c r="J424" s="407"/>
      <c r="K424" s="407"/>
    </row>
    <row r="425" spans="2:11" ht="28.8" x14ac:dyDescent="0.25">
      <c r="B425" s="416">
        <v>8687</v>
      </c>
      <c r="C425" s="417" t="s">
        <v>1153</v>
      </c>
      <c r="D425" s="418"/>
      <c r="E425" s="419" t="s">
        <v>1154</v>
      </c>
      <c r="F425" s="419" t="s">
        <v>1139</v>
      </c>
      <c r="G425" s="419" t="s">
        <v>1155</v>
      </c>
      <c r="H425" s="419" t="s">
        <v>339</v>
      </c>
      <c r="I425" s="420">
        <v>116.1</v>
      </c>
      <c r="J425" s="407"/>
      <c r="K425" s="407"/>
    </row>
    <row r="426" spans="2:11" ht="28.8" x14ac:dyDescent="0.25">
      <c r="B426" s="426">
        <v>8688</v>
      </c>
      <c r="C426" s="423" t="s">
        <v>1156</v>
      </c>
      <c r="D426" s="422"/>
      <c r="E426" s="427" t="s">
        <v>1157</v>
      </c>
      <c r="F426" s="422"/>
      <c r="G426" s="427" t="s">
        <v>1158</v>
      </c>
      <c r="H426" s="427" t="s">
        <v>339</v>
      </c>
      <c r="I426" s="428">
        <v>104.95</v>
      </c>
      <c r="J426" s="407"/>
      <c r="K426" s="407"/>
    </row>
    <row r="427" spans="2:11" ht="28.8" x14ac:dyDescent="0.25">
      <c r="B427" s="416">
        <v>8689</v>
      </c>
      <c r="C427" s="417" t="s">
        <v>1159</v>
      </c>
      <c r="D427" s="418"/>
      <c r="E427" s="419" t="s">
        <v>1160</v>
      </c>
      <c r="F427" s="418"/>
      <c r="G427" s="419" t="s">
        <v>1161</v>
      </c>
      <c r="H427" s="419" t="s">
        <v>339</v>
      </c>
      <c r="I427" s="420">
        <v>80.11</v>
      </c>
      <c r="J427" s="407"/>
      <c r="K427" s="407"/>
    </row>
    <row r="428" spans="2:11" ht="28.8" x14ac:dyDescent="0.25">
      <c r="B428" s="408">
        <v>8690</v>
      </c>
      <c r="C428" s="409" t="s">
        <v>1141</v>
      </c>
      <c r="D428" s="414"/>
      <c r="E428" s="409" t="s">
        <v>1162</v>
      </c>
      <c r="F428" s="414"/>
      <c r="G428" s="414"/>
      <c r="H428" s="409" t="s">
        <v>339</v>
      </c>
      <c r="I428" s="410">
        <v>71.31</v>
      </c>
      <c r="J428" s="407"/>
      <c r="K428" s="407"/>
    </row>
    <row r="429" spans="2:11" ht="28.8" x14ac:dyDescent="0.25">
      <c r="B429" s="411">
        <v>8691</v>
      </c>
      <c r="C429" s="412" t="s">
        <v>1141</v>
      </c>
      <c r="D429" s="415"/>
      <c r="E429" s="412" t="s">
        <v>1163</v>
      </c>
      <c r="F429" s="438">
        <v>500</v>
      </c>
      <c r="G429" s="415"/>
      <c r="H429" s="412" t="s">
        <v>339</v>
      </c>
      <c r="I429" s="413">
        <v>75.61</v>
      </c>
      <c r="J429" s="407"/>
      <c r="K429" s="407"/>
    </row>
    <row r="430" spans="2:11" ht="28.8" x14ac:dyDescent="0.25">
      <c r="B430" s="408">
        <v>8692</v>
      </c>
      <c r="C430" s="409" t="s">
        <v>1141</v>
      </c>
      <c r="D430" s="414"/>
      <c r="E430" s="409" t="s">
        <v>1164</v>
      </c>
      <c r="F430" s="441">
        <v>500</v>
      </c>
      <c r="G430" s="414"/>
      <c r="H430" s="409" t="s">
        <v>339</v>
      </c>
      <c r="I430" s="410">
        <v>82.24</v>
      </c>
      <c r="J430" s="407"/>
      <c r="K430" s="407"/>
    </row>
    <row r="431" spans="2:11" ht="14.4" x14ac:dyDescent="0.25">
      <c r="B431" s="411">
        <v>8693</v>
      </c>
      <c r="C431" s="412" t="s">
        <v>1141</v>
      </c>
      <c r="D431" s="415"/>
      <c r="E431" s="412" t="s">
        <v>1165</v>
      </c>
      <c r="F431" s="415"/>
      <c r="G431" s="415"/>
      <c r="H431" s="412" t="s">
        <v>339</v>
      </c>
      <c r="I431" s="413">
        <v>85.22</v>
      </c>
      <c r="J431" s="407"/>
      <c r="K431" s="407"/>
    </row>
    <row r="432" spans="2:11" ht="28.8" x14ac:dyDescent="0.25">
      <c r="B432" s="402" t="s">
        <v>323</v>
      </c>
      <c r="C432" s="402" t="s">
        <v>324</v>
      </c>
      <c r="D432" s="402" t="s">
        <v>325</v>
      </c>
      <c r="E432" s="402" t="s">
        <v>326</v>
      </c>
      <c r="F432" s="402" t="s">
        <v>327</v>
      </c>
      <c r="G432" s="402" t="s">
        <v>328</v>
      </c>
      <c r="H432" s="402" t="s">
        <v>329</v>
      </c>
      <c r="I432" s="402" t="s">
        <v>330</v>
      </c>
      <c r="J432" s="359"/>
      <c r="K432" s="359"/>
    </row>
    <row r="433" spans="2:11" ht="28.8" x14ac:dyDescent="0.25">
      <c r="B433" s="426">
        <v>8694</v>
      </c>
      <c r="C433" s="427" t="s">
        <v>1166</v>
      </c>
      <c r="D433" s="423" t="s">
        <v>1167</v>
      </c>
      <c r="E433" s="427" t="s">
        <v>1168</v>
      </c>
      <c r="F433" s="432">
        <v>475</v>
      </c>
      <c r="G433" s="422"/>
      <c r="H433" s="427" t="s">
        <v>339</v>
      </c>
      <c r="I433" s="428">
        <v>122.69</v>
      </c>
      <c r="J433" s="407"/>
      <c r="K433" s="407"/>
    </row>
    <row r="434" spans="2:11" ht="28.8" x14ac:dyDescent="0.25">
      <c r="B434" s="416">
        <v>8695</v>
      </c>
      <c r="C434" s="419" t="s">
        <v>1166</v>
      </c>
      <c r="D434" s="417" t="s">
        <v>1169</v>
      </c>
      <c r="E434" s="419" t="s">
        <v>1170</v>
      </c>
      <c r="F434" s="418"/>
      <c r="G434" s="419" t="s">
        <v>1171</v>
      </c>
      <c r="H434" s="419" t="s">
        <v>339</v>
      </c>
      <c r="I434" s="420">
        <v>148.47999999999999</v>
      </c>
      <c r="J434" s="407"/>
      <c r="K434" s="407"/>
    </row>
    <row r="435" spans="2:11" ht="14.4" x14ac:dyDescent="0.25">
      <c r="B435" s="408">
        <v>8696</v>
      </c>
      <c r="C435" s="409" t="s">
        <v>1141</v>
      </c>
      <c r="D435" s="409" t="s">
        <v>1172</v>
      </c>
      <c r="E435" s="414"/>
      <c r="F435" s="441">
        <v>330</v>
      </c>
      <c r="G435" s="409" t="s">
        <v>1173</v>
      </c>
      <c r="H435" s="409" t="s">
        <v>339</v>
      </c>
      <c r="I435" s="410">
        <v>97.71</v>
      </c>
      <c r="J435" s="407"/>
      <c r="K435" s="407"/>
    </row>
    <row r="436" spans="2:11" ht="28.8" x14ac:dyDescent="0.25">
      <c r="B436" s="416">
        <v>8697</v>
      </c>
      <c r="C436" s="417" t="s">
        <v>1174</v>
      </c>
      <c r="D436" s="418"/>
      <c r="E436" s="419" t="s">
        <v>1175</v>
      </c>
      <c r="F436" s="443">
        <v>175</v>
      </c>
      <c r="G436" s="418"/>
      <c r="H436" s="419" t="s">
        <v>339</v>
      </c>
      <c r="I436" s="420">
        <v>121.17</v>
      </c>
      <c r="J436" s="407"/>
      <c r="K436" s="407"/>
    </row>
    <row r="437" spans="2:11" ht="28.8" x14ac:dyDescent="0.25">
      <c r="B437" s="426">
        <v>8698</v>
      </c>
      <c r="C437" s="423" t="s">
        <v>1176</v>
      </c>
      <c r="D437" s="422"/>
      <c r="E437" s="427" t="s">
        <v>1177</v>
      </c>
      <c r="F437" s="422"/>
      <c r="G437" s="422"/>
      <c r="H437" s="427" t="s">
        <v>339</v>
      </c>
      <c r="I437" s="428">
        <v>104.11</v>
      </c>
      <c r="J437" s="407"/>
      <c r="K437" s="407"/>
    </row>
    <row r="438" spans="2:11" ht="28.8" x14ac:dyDescent="0.25">
      <c r="B438" s="416">
        <v>8699</v>
      </c>
      <c r="C438" s="417" t="s">
        <v>1136</v>
      </c>
      <c r="D438" s="418"/>
      <c r="E438" s="419" t="s">
        <v>1178</v>
      </c>
      <c r="F438" s="418"/>
      <c r="G438" s="419" t="s">
        <v>1133</v>
      </c>
      <c r="H438" s="419" t="s">
        <v>339</v>
      </c>
      <c r="I438" s="420">
        <v>128.27000000000001</v>
      </c>
      <c r="J438" s="407"/>
      <c r="K438" s="407"/>
    </row>
    <row r="439" spans="2:11" ht="14.4" x14ac:dyDescent="0.25">
      <c r="B439" s="408">
        <v>8700</v>
      </c>
      <c r="C439" s="409" t="s">
        <v>1179</v>
      </c>
      <c r="D439" s="409" t="s">
        <v>1180</v>
      </c>
      <c r="E439" s="409" t="s">
        <v>1181</v>
      </c>
      <c r="F439" s="409" t="s">
        <v>591</v>
      </c>
      <c r="G439" s="409" t="s">
        <v>1182</v>
      </c>
      <c r="H439" s="409" t="s">
        <v>339</v>
      </c>
      <c r="I439" s="410">
        <v>22.24</v>
      </c>
      <c r="J439" s="407"/>
      <c r="K439" s="407"/>
    </row>
    <row r="440" spans="2:11" ht="14.4" x14ac:dyDescent="0.25">
      <c r="B440" s="411">
        <v>8701</v>
      </c>
      <c r="C440" s="412" t="s">
        <v>1179</v>
      </c>
      <c r="D440" s="412" t="s">
        <v>1180</v>
      </c>
      <c r="E440" s="412" t="s">
        <v>1183</v>
      </c>
      <c r="F440" s="412" t="s">
        <v>836</v>
      </c>
      <c r="G440" s="412" t="s">
        <v>1184</v>
      </c>
      <c r="H440" s="412" t="s">
        <v>339</v>
      </c>
      <c r="I440" s="413">
        <v>33.72</v>
      </c>
      <c r="J440" s="407"/>
      <c r="K440" s="407"/>
    </row>
    <row r="441" spans="2:11" ht="14.4" x14ac:dyDescent="0.25">
      <c r="B441" s="446" t="s">
        <v>1185</v>
      </c>
      <c r="C441" s="409" t="s">
        <v>1179</v>
      </c>
      <c r="D441" s="409" t="s">
        <v>1180</v>
      </c>
      <c r="E441" s="409" t="s">
        <v>1183</v>
      </c>
      <c r="F441" s="441">
        <v>200</v>
      </c>
      <c r="G441" s="409" t="s">
        <v>1182</v>
      </c>
      <c r="H441" s="409" t="s">
        <v>339</v>
      </c>
      <c r="I441" s="410">
        <v>28.95</v>
      </c>
      <c r="J441" s="407"/>
      <c r="K441" s="407"/>
    </row>
    <row r="442" spans="2:11" ht="14.4" x14ac:dyDescent="0.25">
      <c r="B442" s="411">
        <v>8702</v>
      </c>
      <c r="C442" s="412" t="s">
        <v>1179</v>
      </c>
      <c r="D442" s="412" t="s">
        <v>1180</v>
      </c>
      <c r="E442" s="412" t="s">
        <v>1186</v>
      </c>
      <c r="F442" s="438">
        <v>217</v>
      </c>
      <c r="G442" s="412" t="s">
        <v>1182</v>
      </c>
      <c r="H442" s="412" t="s">
        <v>339</v>
      </c>
      <c r="I442" s="413">
        <v>29.31</v>
      </c>
      <c r="J442" s="407"/>
      <c r="K442" s="407"/>
    </row>
    <row r="443" spans="2:11" ht="14.4" x14ac:dyDescent="0.25">
      <c r="B443" s="408">
        <v>8703</v>
      </c>
      <c r="C443" s="409" t="s">
        <v>1179</v>
      </c>
      <c r="D443" s="409" t="s">
        <v>1180</v>
      </c>
      <c r="E443" s="409" t="s">
        <v>1187</v>
      </c>
      <c r="F443" s="409" t="s">
        <v>515</v>
      </c>
      <c r="G443" s="409" t="s">
        <v>1182</v>
      </c>
      <c r="H443" s="409" t="s">
        <v>339</v>
      </c>
      <c r="I443" s="410">
        <v>48.23</v>
      </c>
      <c r="J443" s="407"/>
      <c r="K443" s="407"/>
    </row>
    <row r="444" spans="2:11" ht="28.8" x14ac:dyDescent="0.3">
      <c r="B444" s="429">
        <v>8708</v>
      </c>
      <c r="C444" s="430" t="s">
        <v>1188</v>
      </c>
      <c r="D444" s="417" t="s">
        <v>1189</v>
      </c>
      <c r="E444" s="430" t="s">
        <v>1190</v>
      </c>
      <c r="F444" s="435">
        <v>0</v>
      </c>
      <c r="G444" s="417"/>
      <c r="H444" s="430" t="s">
        <v>339</v>
      </c>
      <c r="I444" s="431">
        <v>8.7899999999999991</v>
      </c>
      <c r="J444" s="407"/>
      <c r="K444" s="407"/>
    </row>
    <row r="445" spans="2:11" ht="28.8" x14ac:dyDescent="0.25">
      <c r="B445" s="426">
        <v>8709</v>
      </c>
      <c r="C445" s="427" t="s">
        <v>1188</v>
      </c>
      <c r="D445" s="423" t="s">
        <v>1191</v>
      </c>
      <c r="E445" s="427" t="s">
        <v>1190</v>
      </c>
      <c r="F445" s="432">
        <v>0</v>
      </c>
      <c r="G445" s="427" t="s">
        <v>713</v>
      </c>
      <c r="H445" s="427" t="s">
        <v>339</v>
      </c>
      <c r="I445" s="428">
        <v>9.9600000000000009</v>
      </c>
      <c r="J445" s="407"/>
      <c r="K445" s="407"/>
    </row>
    <row r="446" spans="2:11" ht="28.8" x14ac:dyDescent="0.25">
      <c r="B446" s="416">
        <v>8710</v>
      </c>
      <c r="C446" s="419" t="s">
        <v>1188</v>
      </c>
      <c r="D446" s="417" t="s">
        <v>1192</v>
      </c>
      <c r="E446" s="419" t="s">
        <v>1193</v>
      </c>
      <c r="F446" s="443">
        <v>0</v>
      </c>
      <c r="G446" s="418"/>
      <c r="H446" s="419" t="s">
        <v>339</v>
      </c>
      <c r="I446" s="420">
        <v>10.15</v>
      </c>
      <c r="J446" s="407"/>
      <c r="K446" s="407"/>
    </row>
    <row r="447" spans="2:11" ht="14.4" x14ac:dyDescent="0.25">
      <c r="B447" s="408">
        <v>8711</v>
      </c>
      <c r="C447" s="409" t="s">
        <v>1194</v>
      </c>
      <c r="D447" s="409" t="s">
        <v>1195</v>
      </c>
      <c r="E447" s="414"/>
      <c r="F447" s="441">
        <v>0</v>
      </c>
      <c r="G447" s="414"/>
      <c r="H447" s="409" t="s">
        <v>339</v>
      </c>
      <c r="I447" s="410">
        <v>3.62</v>
      </c>
      <c r="J447" s="407"/>
      <c r="K447" s="407"/>
    </row>
    <row r="448" spans="2:11" ht="57.6" x14ac:dyDescent="0.3">
      <c r="B448" s="436" t="s">
        <v>1196</v>
      </c>
      <c r="C448" s="412" t="s">
        <v>1197</v>
      </c>
      <c r="D448" s="417"/>
      <c r="E448" s="417" t="s">
        <v>1198</v>
      </c>
      <c r="F448" s="417"/>
      <c r="G448" s="417"/>
      <c r="H448" s="430" t="s">
        <v>339</v>
      </c>
      <c r="I448" s="431">
        <v>14</v>
      </c>
      <c r="J448" s="407"/>
      <c r="K448" s="407"/>
    </row>
    <row r="449" spans="2:11" ht="28.8" x14ac:dyDescent="0.25">
      <c r="B449" s="426">
        <v>8712</v>
      </c>
      <c r="C449" s="423" t="s">
        <v>1199</v>
      </c>
      <c r="D449" s="427" t="s">
        <v>1200</v>
      </c>
      <c r="E449" s="427" t="s">
        <v>777</v>
      </c>
      <c r="F449" s="432">
        <v>50</v>
      </c>
      <c r="G449" s="427" t="s">
        <v>1201</v>
      </c>
      <c r="H449" s="427" t="s">
        <v>339</v>
      </c>
      <c r="I449" s="428">
        <v>25.81</v>
      </c>
      <c r="J449" s="407"/>
      <c r="K449" s="407"/>
    </row>
    <row r="450" spans="2:11" ht="28.8" x14ac:dyDescent="0.25">
      <c r="B450" s="416">
        <v>8713</v>
      </c>
      <c r="C450" s="417" t="s">
        <v>1199</v>
      </c>
      <c r="D450" s="419" t="s">
        <v>1200</v>
      </c>
      <c r="E450" s="419" t="s">
        <v>658</v>
      </c>
      <c r="F450" s="443">
        <v>60</v>
      </c>
      <c r="G450" s="417" t="s">
        <v>1202</v>
      </c>
      <c r="H450" s="419" t="s">
        <v>339</v>
      </c>
      <c r="I450" s="420">
        <v>31.96</v>
      </c>
      <c r="J450" s="407"/>
      <c r="K450" s="407"/>
    </row>
    <row r="451" spans="2:11" ht="28.8" x14ac:dyDescent="0.25">
      <c r="B451" s="449" t="s">
        <v>928</v>
      </c>
      <c r="C451" s="449" t="s">
        <v>67</v>
      </c>
      <c r="D451" s="450" t="s">
        <v>325</v>
      </c>
      <c r="E451" s="450" t="s">
        <v>326</v>
      </c>
      <c r="F451" s="450" t="s">
        <v>327</v>
      </c>
      <c r="G451" s="983" t="s">
        <v>1203</v>
      </c>
      <c r="H451" s="983"/>
      <c r="I451" s="451" t="s">
        <v>330</v>
      </c>
      <c r="J451" s="359"/>
      <c r="K451" s="359"/>
    </row>
    <row r="452" spans="2:11" ht="28.8" x14ac:dyDescent="0.3">
      <c r="B452" s="421">
        <v>8714</v>
      </c>
      <c r="C452" s="409" t="s">
        <v>1204</v>
      </c>
      <c r="D452" s="423" t="s">
        <v>1205</v>
      </c>
      <c r="E452" s="424" t="s">
        <v>1206</v>
      </c>
      <c r="F452" s="434">
        <v>190</v>
      </c>
      <c r="G452" s="424" t="s">
        <v>1207</v>
      </c>
      <c r="H452" s="424" t="s">
        <v>339</v>
      </c>
      <c r="I452" s="425">
        <v>86.29</v>
      </c>
      <c r="J452" s="407"/>
      <c r="K452" s="407"/>
    </row>
    <row r="453" spans="2:11" ht="28.8" x14ac:dyDescent="0.25">
      <c r="B453" s="433" t="s">
        <v>1208</v>
      </c>
      <c r="C453" s="417" t="s">
        <v>1209</v>
      </c>
      <c r="D453" s="419" t="s">
        <v>1210</v>
      </c>
      <c r="E453" s="419" t="s">
        <v>1211</v>
      </c>
      <c r="F453" s="443">
        <v>330</v>
      </c>
      <c r="G453" s="419" t="s">
        <v>1207</v>
      </c>
      <c r="H453" s="419" t="s">
        <v>339</v>
      </c>
      <c r="I453" s="420">
        <v>88.16</v>
      </c>
      <c r="J453" s="407"/>
      <c r="K453" s="407"/>
    </row>
    <row r="454" spans="2:11" ht="28.8" x14ac:dyDescent="0.25">
      <c r="B454" s="437" t="s">
        <v>1212</v>
      </c>
      <c r="C454" s="423" t="s">
        <v>1213</v>
      </c>
      <c r="D454" s="427" t="s">
        <v>1214</v>
      </c>
      <c r="E454" s="427" t="s">
        <v>1210</v>
      </c>
      <c r="F454" s="432">
        <v>345</v>
      </c>
      <c r="G454" s="422"/>
      <c r="H454" s="427" t="s">
        <v>339</v>
      </c>
      <c r="I454" s="428">
        <v>90</v>
      </c>
      <c r="J454" s="407"/>
      <c r="K454" s="407"/>
    </row>
    <row r="455" spans="2:11" ht="28.8" x14ac:dyDescent="0.3">
      <c r="B455" s="436" t="s">
        <v>1215</v>
      </c>
      <c r="C455" s="412" t="s">
        <v>1204</v>
      </c>
      <c r="D455" s="417" t="s">
        <v>1216</v>
      </c>
      <c r="E455" s="430" t="s">
        <v>1217</v>
      </c>
      <c r="F455" s="435">
        <v>370</v>
      </c>
      <c r="G455" s="417"/>
      <c r="H455" s="430" t="s">
        <v>339</v>
      </c>
      <c r="I455" s="431">
        <v>80</v>
      </c>
      <c r="J455" s="407"/>
      <c r="K455" s="407"/>
    </row>
    <row r="456" spans="2:11" ht="14.4" x14ac:dyDescent="0.25">
      <c r="B456" s="408">
        <v>8715</v>
      </c>
      <c r="C456" s="409" t="s">
        <v>1218</v>
      </c>
      <c r="D456" s="409" t="s">
        <v>1219</v>
      </c>
      <c r="E456" s="409" t="s">
        <v>1220</v>
      </c>
      <c r="F456" s="441">
        <v>36</v>
      </c>
      <c r="G456" s="409" t="s">
        <v>1221</v>
      </c>
      <c r="H456" s="409" t="s">
        <v>339</v>
      </c>
      <c r="I456" s="410">
        <v>18.760000000000002</v>
      </c>
      <c r="J456" s="407"/>
      <c r="K456" s="407"/>
    </row>
    <row r="457" spans="2:11" ht="28.8" x14ac:dyDescent="0.3">
      <c r="B457" s="429">
        <v>8716</v>
      </c>
      <c r="C457" s="430" t="s">
        <v>1222</v>
      </c>
      <c r="D457" s="417" t="s">
        <v>1223</v>
      </c>
      <c r="E457" s="417"/>
      <c r="F457" s="435">
        <v>85</v>
      </c>
      <c r="G457" s="412" t="s">
        <v>1224</v>
      </c>
      <c r="H457" s="430" t="s">
        <v>339</v>
      </c>
      <c r="I457" s="431">
        <v>53.67</v>
      </c>
      <c r="J457" s="407"/>
      <c r="K457" s="407"/>
    </row>
    <row r="458" spans="2:11" ht="14.4" x14ac:dyDescent="0.25">
      <c r="B458" s="408">
        <v>8717</v>
      </c>
      <c r="C458" s="409" t="s">
        <v>1225</v>
      </c>
      <c r="D458" s="409" t="s">
        <v>1226</v>
      </c>
      <c r="E458" s="414"/>
      <c r="F458" s="441">
        <v>400</v>
      </c>
      <c r="G458" s="414"/>
      <c r="H458" s="409" t="s">
        <v>339</v>
      </c>
      <c r="I458" s="410">
        <v>77.790000000000006</v>
      </c>
      <c r="J458" s="407"/>
      <c r="K458" s="407"/>
    </row>
    <row r="459" spans="2:11" ht="28.8" x14ac:dyDescent="0.25">
      <c r="B459" s="416">
        <v>8718</v>
      </c>
      <c r="C459" s="419" t="s">
        <v>1227</v>
      </c>
      <c r="D459" s="417" t="s">
        <v>1228</v>
      </c>
      <c r="E459" s="419" t="s">
        <v>1229</v>
      </c>
      <c r="F459" s="443">
        <v>7</v>
      </c>
      <c r="G459" s="419" t="s">
        <v>1230</v>
      </c>
      <c r="H459" s="419" t="s">
        <v>339</v>
      </c>
      <c r="I459" s="420">
        <v>7.87</v>
      </c>
      <c r="J459" s="407"/>
      <c r="K459" s="407"/>
    </row>
    <row r="460" spans="2:11" ht="28.8" x14ac:dyDescent="0.25">
      <c r="B460" s="426">
        <v>8719</v>
      </c>
      <c r="C460" s="427" t="s">
        <v>1231</v>
      </c>
      <c r="D460" s="423" t="s">
        <v>1232</v>
      </c>
      <c r="E460" s="422"/>
      <c r="F460" s="432">
        <v>0</v>
      </c>
      <c r="G460" s="427" t="s">
        <v>1221</v>
      </c>
      <c r="H460" s="427" t="s">
        <v>339</v>
      </c>
      <c r="I460" s="428">
        <v>9.59</v>
      </c>
      <c r="J460" s="407"/>
      <c r="K460" s="407"/>
    </row>
    <row r="461" spans="2:11" ht="14.4" x14ac:dyDescent="0.25">
      <c r="B461" s="411">
        <v>8720</v>
      </c>
      <c r="C461" s="412" t="s">
        <v>1233</v>
      </c>
      <c r="D461" s="412" t="s">
        <v>1234</v>
      </c>
      <c r="E461" s="412" t="s">
        <v>781</v>
      </c>
      <c r="F461" s="412" t="s">
        <v>1235</v>
      </c>
      <c r="G461" s="415"/>
      <c r="H461" s="412" t="s">
        <v>339</v>
      </c>
      <c r="I461" s="413">
        <v>52.96</v>
      </c>
      <c r="J461" s="407"/>
      <c r="K461" s="407"/>
    </row>
    <row r="462" spans="2:11" ht="14.4" x14ac:dyDescent="0.25">
      <c r="B462" s="408">
        <v>8721</v>
      </c>
      <c r="C462" s="409" t="s">
        <v>1233</v>
      </c>
      <c r="D462" s="409" t="s">
        <v>1234</v>
      </c>
      <c r="E462" s="409" t="s">
        <v>657</v>
      </c>
      <c r="F462" s="409" t="s">
        <v>1236</v>
      </c>
      <c r="G462" s="414"/>
      <c r="H462" s="409" t="s">
        <v>339</v>
      </c>
      <c r="I462" s="410">
        <v>65.75</v>
      </c>
      <c r="J462" s="407"/>
      <c r="K462" s="407"/>
    </row>
    <row r="463" spans="2:11" ht="14.4" x14ac:dyDescent="0.25">
      <c r="B463" s="411">
        <v>8722</v>
      </c>
      <c r="C463" s="412" t="s">
        <v>1233</v>
      </c>
      <c r="D463" s="412" t="s">
        <v>1234</v>
      </c>
      <c r="E463" s="412" t="s">
        <v>668</v>
      </c>
      <c r="F463" s="412" t="s">
        <v>622</v>
      </c>
      <c r="G463" s="415"/>
      <c r="H463" s="412" t="s">
        <v>339</v>
      </c>
      <c r="I463" s="413">
        <v>73.31</v>
      </c>
      <c r="J463" s="407"/>
      <c r="K463" s="407"/>
    </row>
    <row r="464" spans="2:11" ht="14.4" x14ac:dyDescent="0.25">
      <c r="B464" s="408">
        <v>8723</v>
      </c>
      <c r="C464" s="409" t="s">
        <v>1233</v>
      </c>
      <c r="D464" s="409" t="s">
        <v>1234</v>
      </c>
      <c r="E464" s="409" t="s">
        <v>658</v>
      </c>
      <c r="F464" s="409" t="s">
        <v>622</v>
      </c>
      <c r="G464" s="414"/>
      <c r="H464" s="409" t="s">
        <v>339</v>
      </c>
      <c r="I464" s="410">
        <v>78.59</v>
      </c>
      <c r="J464" s="407"/>
      <c r="K464" s="407"/>
    </row>
    <row r="465" spans="2:11" ht="28.8" x14ac:dyDescent="0.25">
      <c r="B465" s="416">
        <v>8724</v>
      </c>
      <c r="C465" s="417" t="s">
        <v>1237</v>
      </c>
      <c r="D465" s="419" t="s">
        <v>1234</v>
      </c>
      <c r="E465" s="419" t="s">
        <v>1238</v>
      </c>
      <c r="F465" s="419" t="s">
        <v>1239</v>
      </c>
      <c r="G465" s="418"/>
      <c r="H465" s="419" t="s">
        <v>339</v>
      </c>
      <c r="I465" s="420">
        <v>139.82</v>
      </c>
      <c r="J465" s="407"/>
      <c r="K465" s="407"/>
    </row>
    <row r="466" spans="2:11" ht="14.4" x14ac:dyDescent="0.25">
      <c r="B466" s="408">
        <v>8725</v>
      </c>
      <c r="C466" s="409" t="s">
        <v>1233</v>
      </c>
      <c r="D466" s="409" t="s">
        <v>1234</v>
      </c>
      <c r="E466" s="409" t="s">
        <v>1240</v>
      </c>
      <c r="F466" s="409" t="s">
        <v>622</v>
      </c>
      <c r="G466" s="414"/>
      <c r="H466" s="409" t="s">
        <v>339</v>
      </c>
      <c r="I466" s="410">
        <v>84.27</v>
      </c>
      <c r="J466" s="407"/>
      <c r="K466" s="407"/>
    </row>
    <row r="467" spans="2:11" ht="28.8" x14ac:dyDescent="0.25">
      <c r="B467" s="416">
        <v>8726</v>
      </c>
      <c r="C467" s="419" t="s">
        <v>1233</v>
      </c>
      <c r="D467" s="417" t="s">
        <v>1241</v>
      </c>
      <c r="E467" s="418"/>
      <c r="F467" s="443">
        <v>489</v>
      </c>
      <c r="G467" s="418"/>
      <c r="H467" s="419" t="s">
        <v>339</v>
      </c>
      <c r="I467" s="420">
        <v>132</v>
      </c>
      <c r="J467" s="407"/>
      <c r="K467" s="407"/>
    </row>
    <row r="468" spans="2:11" ht="14.4" x14ac:dyDescent="0.25">
      <c r="B468" s="408">
        <v>8730</v>
      </c>
      <c r="C468" s="409" t="s">
        <v>1242</v>
      </c>
      <c r="D468" s="409" t="s">
        <v>647</v>
      </c>
      <c r="E468" s="409" t="s">
        <v>1243</v>
      </c>
      <c r="F468" s="409" t="s">
        <v>1244</v>
      </c>
      <c r="G468" s="414"/>
      <c r="H468" s="409" t="s">
        <v>339</v>
      </c>
      <c r="I468" s="410">
        <v>50.49</v>
      </c>
      <c r="J468" s="407"/>
      <c r="K468" s="407"/>
    </row>
    <row r="469" spans="2:11" ht="14.4" x14ac:dyDescent="0.25">
      <c r="B469" s="411">
        <v>8731</v>
      </c>
      <c r="C469" s="412" t="s">
        <v>1242</v>
      </c>
      <c r="D469" s="412" t="s">
        <v>647</v>
      </c>
      <c r="E469" s="412" t="s">
        <v>1245</v>
      </c>
      <c r="F469" s="412" t="s">
        <v>1246</v>
      </c>
      <c r="G469" s="415"/>
      <c r="H469" s="412" t="s">
        <v>339</v>
      </c>
      <c r="I469" s="413">
        <v>57.86</v>
      </c>
      <c r="J469" s="407"/>
      <c r="K469" s="407"/>
    </row>
    <row r="470" spans="2:11" ht="28.8" x14ac:dyDescent="0.25">
      <c r="B470" s="402" t="s">
        <v>323</v>
      </c>
      <c r="C470" s="402" t="s">
        <v>324</v>
      </c>
      <c r="D470" s="402" t="s">
        <v>325</v>
      </c>
      <c r="E470" s="402" t="s">
        <v>326</v>
      </c>
      <c r="F470" s="402" t="s">
        <v>327</v>
      </c>
      <c r="G470" s="402" t="s">
        <v>328</v>
      </c>
      <c r="H470" s="402" t="s">
        <v>329</v>
      </c>
      <c r="I470" s="402" t="s">
        <v>330</v>
      </c>
      <c r="J470" s="359"/>
      <c r="K470" s="359"/>
    </row>
    <row r="471" spans="2:11" ht="43.2" x14ac:dyDescent="0.3">
      <c r="B471" s="421">
        <v>8733</v>
      </c>
      <c r="C471" s="424" t="s">
        <v>1247</v>
      </c>
      <c r="D471" s="423" t="s">
        <v>1248</v>
      </c>
      <c r="E471" s="423"/>
      <c r="F471" s="434">
        <v>0</v>
      </c>
      <c r="G471" s="424" t="s">
        <v>1249</v>
      </c>
      <c r="H471" s="424" t="s">
        <v>339</v>
      </c>
      <c r="I471" s="425">
        <v>3.11</v>
      </c>
      <c r="J471" s="407"/>
      <c r="K471" s="407"/>
    </row>
    <row r="472" spans="2:11" ht="28.8" x14ac:dyDescent="0.3">
      <c r="B472" s="429">
        <v>8734</v>
      </c>
      <c r="C472" s="430" t="s">
        <v>1250</v>
      </c>
      <c r="D472" s="412" t="s">
        <v>1251</v>
      </c>
      <c r="E472" s="417"/>
      <c r="F472" s="435">
        <v>0</v>
      </c>
      <c r="G472" s="417"/>
      <c r="H472" s="430" t="s">
        <v>339</v>
      </c>
      <c r="I472" s="431">
        <v>5.44</v>
      </c>
      <c r="J472" s="407"/>
      <c r="K472" s="407"/>
    </row>
    <row r="473" spans="2:11" ht="28.8" x14ac:dyDescent="0.3">
      <c r="B473" s="421">
        <v>8735</v>
      </c>
      <c r="C473" s="424" t="s">
        <v>1252</v>
      </c>
      <c r="D473" s="423" t="s">
        <v>1253</v>
      </c>
      <c r="E473" s="423"/>
      <c r="F473" s="434">
        <v>0</v>
      </c>
      <c r="G473" s="423"/>
      <c r="H473" s="424" t="s">
        <v>339</v>
      </c>
      <c r="I473" s="425">
        <v>3.94</v>
      </c>
      <c r="J473" s="407"/>
      <c r="K473" s="407"/>
    </row>
    <row r="474" spans="2:11" ht="28.8" x14ac:dyDescent="0.25">
      <c r="B474" s="416">
        <v>8736</v>
      </c>
      <c r="C474" s="419" t="s">
        <v>1254</v>
      </c>
      <c r="D474" s="417" t="s">
        <v>1255</v>
      </c>
      <c r="E474" s="418"/>
      <c r="F474" s="443">
        <v>175</v>
      </c>
      <c r="G474" s="418"/>
      <c r="H474" s="419" t="s">
        <v>339</v>
      </c>
      <c r="I474" s="420">
        <v>29.13</v>
      </c>
      <c r="J474" s="407"/>
      <c r="K474" s="407"/>
    </row>
    <row r="475" spans="2:11" ht="28.8" x14ac:dyDescent="0.25">
      <c r="B475" s="426">
        <v>8744</v>
      </c>
      <c r="C475" s="427" t="s">
        <v>1256</v>
      </c>
      <c r="D475" s="423" t="s">
        <v>1257</v>
      </c>
      <c r="E475" s="422"/>
      <c r="F475" s="432">
        <v>350</v>
      </c>
      <c r="G475" s="422"/>
      <c r="H475" s="427" t="s">
        <v>339</v>
      </c>
      <c r="I475" s="428">
        <v>18.61</v>
      </c>
      <c r="J475" s="407"/>
      <c r="K475" s="407"/>
    </row>
    <row r="476" spans="2:11" ht="14.4" x14ac:dyDescent="0.25">
      <c r="B476" s="411">
        <v>8745</v>
      </c>
      <c r="C476" s="412" t="s">
        <v>1258</v>
      </c>
      <c r="D476" s="412" t="s">
        <v>1259</v>
      </c>
      <c r="E476" s="415"/>
      <c r="F476" s="438">
        <v>300</v>
      </c>
      <c r="G476" s="415"/>
      <c r="H476" s="412" t="s">
        <v>339</v>
      </c>
      <c r="I476" s="413">
        <v>22.36</v>
      </c>
      <c r="J476" s="407"/>
      <c r="K476" s="407"/>
    </row>
    <row r="477" spans="2:11" ht="14.4" x14ac:dyDescent="0.25">
      <c r="B477" s="426">
        <v>8746</v>
      </c>
      <c r="C477" s="427" t="s">
        <v>1260</v>
      </c>
      <c r="D477" s="427" t="s">
        <v>1261</v>
      </c>
      <c r="E477" s="422"/>
      <c r="F477" s="427" t="s">
        <v>1262</v>
      </c>
      <c r="G477" s="422"/>
      <c r="H477" s="427" t="s">
        <v>339</v>
      </c>
      <c r="I477" s="428">
        <v>20.77</v>
      </c>
      <c r="J477" s="407"/>
      <c r="K477" s="407"/>
    </row>
    <row r="478" spans="2:11" ht="14.4" x14ac:dyDescent="0.25">
      <c r="B478" s="416">
        <v>8747</v>
      </c>
      <c r="C478" s="419" t="s">
        <v>1260</v>
      </c>
      <c r="D478" s="419" t="s">
        <v>1263</v>
      </c>
      <c r="E478" s="418"/>
      <c r="F478" s="419" t="s">
        <v>1262</v>
      </c>
      <c r="G478" s="418"/>
      <c r="H478" s="419" t="s">
        <v>339</v>
      </c>
      <c r="I478" s="420">
        <v>21.06</v>
      </c>
      <c r="J478" s="407"/>
      <c r="K478" s="407"/>
    </row>
    <row r="479" spans="2:11" ht="14.4" x14ac:dyDescent="0.25">
      <c r="B479" s="408">
        <v>8748</v>
      </c>
      <c r="C479" s="409" t="s">
        <v>1264</v>
      </c>
      <c r="D479" s="409" t="s">
        <v>1261</v>
      </c>
      <c r="E479" s="414"/>
      <c r="F479" s="409" t="s">
        <v>1265</v>
      </c>
      <c r="G479" s="414"/>
      <c r="H479" s="409" t="s">
        <v>339</v>
      </c>
      <c r="I479" s="410">
        <v>22.75</v>
      </c>
      <c r="J479" s="407"/>
      <c r="K479" s="407"/>
    </row>
    <row r="480" spans="2:11" ht="14.4" x14ac:dyDescent="0.25">
      <c r="B480" s="411">
        <v>8749</v>
      </c>
      <c r="C480" s="412" t="s">
        <v>1264</v>
      </c>
      <c r="D480" s="412" t="s">
        <v>1263</v>
      </c>
      <c r="E480" s="415"/>
      <c r="F480" s="412" t="s">
        <v>1262</v>
      </c>
      <c r="G480" s="415"/>
      <c r="H480" s="412" t="s">
        <v>339</v>
      </c>
      <c r="I480" s="413">
        <v>23</v>
      </c>
      <c r="J480" s="407"/>
      <c r="K480" s="407"/>
    </row>
    <row r="481" spans="2:11" ht="14.4" x14ac:dyDescent="0.25">
      <c r="B481" s="408">
        <v>8750</v>
      </c>
      <c r="C481" s="409" t="s">
        <v>1266</v>
      </c>
      <c r="D481" s="414"/>
      <c r="E481" s="414"/>
      <c r="F481" s="409" t="s">
        <v>341</v>
      </c>
      <c r="G481" s="414"/>
      <c r="H481" s="409" t="s">
        <v>339</v>
      </c>
      <c r="I481" s="410">
        <v>6.5</v>
      </c>
      <c r="J481" s="407"/>
      <c r="K481" s="407"/>
    </row>
    <row r="482" spans="2:11" ht="14.4" x14ac:dyDescent="0.25">
      <c r="B482" s="411">
        <v>8753</v>
      </c>
      <c r="C482" s="412" t="s">
        <v>1267</v>
      </c>
      <c r="D482" s="415"/>
      <c r="E482" s="415"/>
      <c r="F482" s="412" t="s">
        <v>337</v>
      </c>
      <c r="G482" s="415"/>
      <c r="H482" s="412" t="s">
        <v>339</v>
      </c>
      <c r="I482" s="413">
        <v>2.91</v>
      </c>
      <c r="J482" s="407"/>
      <c r="K482" s="407"/>
    </row>
    <row r="483" spans="2:11" ht="28.8" x14ac:dyDescent="0.25">
      <c r="B483" s="426">
        <v>8754</v>
      </c>
      <c r="C483" s="427" t="s">
        <v>1268</v>
      </c>
      <c r="D483" s="427" t="s">
        <v>1269</v>
      </c>
      <c r="E483" s="423" t="s">
        <v>1270</v>
      </c>
      <c r="F483" s="432">
        <v>430</v>
      </c>
      <c r="G483" s="427" t="s">
        <v>1271</v>
      </c>
      <c r="H483" s="427" t="s">
        <v>609</v>
      </c>
      <c r="I483" s="428">
        <v>64.84</v>
      </c>
      <c r="J483" s="407"/>
      <c r="K483" s="407"/>
    </row>
    <row r="484" spans="2:11" ht="14.4" x14ac:dyDescent="0.25">
      <c r="B484" s="411">
        <v>8755</v>
      </c>
      <c r="C484" s="412" t="s">
        <v>1272</v>
      </c>
      <c r="D484" s="412" t="s">
        <v>1273</v>
      </c>
      <c r="E484" s="412" t="s">
        <v>1274</v>
      </c>
      <c r="F484" s="438">
        <v>0</v>
      </c>
      <c r="G484" s="415"/>
      <c r="H484" s="412" t="s">
        <v>339</v>
      </c>
      <c r="I484" s="413">
        <v>3.85</v>
      </c>
      <c r="J484" s="407"/>
      <c r="K484" s="407"/>
    </row>
    <row r="485" spans="2:11" ht="43.2" x14ac:dyDescent="0.3">
      <c r="B485" s="421">
        <v>8761</v>
      </c>
      <c r="C485" s="424" t="s">
        <v>810</v>
      </c>
      <c r="D485" s="423" t="s">
        <v>1275</v>
      </c>
      <c r="E485" s="423"/>
      <c r="F485" s="434">
        <v>2</v>
      </c>
      <c r="G485" s="423"/>
      <c r="H485" s="424" t="s">
        <v>339</v>
      </c>
      <c r="I485" s="425">
        <v>1.51</v>
      </c>
      <c r="J485" s="407"/>
      <c r="K485" s="407"/>
    </row>
    <row r="486" spans="2:11" ht="28.8" x14ac:dyDescent="0.25">
      <c r="B486" s="416">
        <v>8770</v>
      </c>
      <c r="C486" s="419" t="s">
        <v>1276</v>
      </c>
      <c r="D486" s="418"/>
      <c r="E486" s="418"/>
      <c r="F486" s="419" t="s">
        <v>1277</v>
      </c>
      <c r="G486" s="417" t="s">
        <v>1278</v>
      </c>
      <c r="H486" s="419" t="s">
        <v>339</v>
      </c>
      <c r="I486" s="420">
        <v>3.89</v>
      </c>
      <c r="J486" s="407"/>
      <c r="K486" s="407"/>
    </row>
    <row r="487" spans="2:11" ht="28.8" x14ac:dyDescent="0.25">
      <c r="B487" s="402" t="s">
        <v>323</v>
      </c>
      <c r="C487" s="402" t="s">
        <v>324</v>
      </c>
      <c r="D487" s="402" t="s">
        <v>325</v>
      </c>
      <c r="E487" s="402" t="s">
        <v>326</v>
      </c>
      <c r="F487" s="402" t="s">
        <v>327</v>
      </c>
      <c r="G487" s="402" t="s">
        <v>328</v>
      </c>
      <c r="H487" s="402" t="s">
        <v>329</v>
      </c>
      <c r="I487" s="402" t="s">
        <v>330</v>
      </c>
      <c r="J487" s="359"/>
      <c r="K487" s="359"/>
    </row>
    <row r="488" spans="2:11" ht="28.8" x14ac:dyDescent="0.3">
      <c r="B488" s="421">
        <v>8771</v>
      </c>
      <c r="C488" s="424" t="s">
        <v>1276</v>
      </c>
      <c r="D488" s="423"/>
      <c r="E488" s="423"/>
      <c r="F488" s="424" t="s">
        <v>1279</v>
      </c>
      <c r="G488" s="423" t="s">
        <v>1278</v>
      </c>
      <c r="H488" s="424" t="s">
        <v>339</v>
      </c>
      <c r="I488" s="425">
        <v>7.09</v>
      </c>
      <c r="J488" s="407"/>
      <c r="K488" s="407"/>
    </row>
    <row r="489" spans="2:11" ht="28.8" x14ac:dyDescent="0.3">
      <c r="B489" s="429">
        <v>8772</v>
      </c>
      <c r="C489" s="430" t="s">
        <v>1276</v>
      </c>
      <c r="D489" s="417"/>
      <c r="E489" s="417"/>
      <c r="F489" s="430" t="s">
        <v>343</v>
      </c>
      <c r="G489" s="417" t="s">
        <v>1280</v>
      </c>
      <c r="H489" s="430" t="s">
        <v>339</v>
      </c>
      <c r="I489" s="431">
        <v>11.95</v>
      </c>
      <c r="J489" s="407"/>
      <c r="K489" s="407"/>
    </row>
    <row r="490" spans="2:11" ht="28.8" x14ac:dyDescent="0.3">
      <c r="B490" s="421">
        <v>8773</v>
      </c>
      <c r="C490" s="424" t="s">
        <v>1276</v>
      </c>
      <c r="D490" s="423"/>
      <c r="E490" s="423"/>
      <c r="F490" s="424" t="s">
        <v>790</v>
      </c>
      <c r="G490" s="423" t="s">
        <v>1278</v>
      </c>
      <c r="H490" s="424" t="s">
        <v>339</v>
      </c>
      <c r="I490" s="425">
        <v>12.22</v>
      </c>
      <c r="J490" s="407"/>
      <c r="K490" s="407"/>
    </row>
    <row r="491" spans="2:11" ht="28.8" x14ac:dyDescent="0.3">
      <c r="B491" s="429">
        <v>8780</v>
      </c>
      <c r="C491" s="430" t="s">
        <v>1281</v>
      </c>
      <c r="D491" s="430" t="s">
        <v>1044</v>
      </c>
      <c r="E491" s="430" t="s">
        <v>1282</v>
      </c>
      <c r="F491" s="430" t="s">
        <v>512</v>
      </c>
      <c r="G491" s="417" t="s">
        <v>1283</v>
      </c>
      <c r="H491" s="430" t="s">
        <v>339</v>
      </c>
      <c r="I491" s="431">
        <v>28.95</v>
      </c>
      <c r="J491" s="407"/>
      <c r="K491" s="407"/>
    </row>
    <row r="492" spans="2:11" ht="28.8" x14ac:dyDescent="0.3">
      <c r="B492" s="421">
        <v>8781</v>
      </c>
      <c r="C492" s="424" t="s">
        <v>1281</v>
      </c>
      <c r="D492" s="424" t="s">
        <v>1044</v>
      </c>
      <c r="E492" s="424" t="s">
        <v>1031</v>
      </c>
      <c r="F492" s="424" t="s">
        <v>419</v>
      </c>
      <c r="G492" s="423" t="s">
        <v>1284</v>
      </c>
      <c r="H492" s="424" t="s">
        <v>339</v>
      </c>
      <c r="I492" s="425">
        <v>52.59</v>
      </c>
      <c r="J492" s="407"/>
      <c r="K492" s="407"/>
    </row>
    <row r="493" spans="2:11" ht="28.8" x14ac:dyDescent="0.25">
      <c r="B493" s="416">
        <v>8788</v>
      </c>
      <c r="C493" s="417" t="s">
        <v>1285</v>
      </c>
      <c r="D493" s="419" t="s">
        <v>1286</v>
      </c>
      <c r="E493" s="419" t="s">
        <v>1287</v>
      </c>
      <c r="F493" s="443">
        <v>200</v>
      </c>
      <c r="G493" s="419" t="s">
        <v>1288</v>
      </c>
      <c r="H493" s="419" t="s">
        <v>339</v>
      </c>
      <c r="I493" s="420">
        <v>24.06</v>
      </c>
      <c r="J493" s="407"/>
      <c r="K493" s="407"/>
    </row>
    <row r="494" spans="2:11" ht="28.8" x14ac:dyDescent="0.25">
      <c r="B494" s="426">
        <v>8789</v>
      </c>
      <c r="C494" s="427" t="s">
        <v>1289</v>
      </c>
      <c r="D494" s="423" t="s">
        <v>1290</v>
      </c>
      <c r="E494" s="422"/>
      <c r="F494" s="432">
        <v>430</v>
      </c>
      <c r="G494" s="422"/>
      <c r="H494" s="427" t="s">
        <v>339</v>
      </c>
      <c r="I494" s="428">
        <v>57.61</v>
      </c>
      <c r="J494" s="407"/>
      <c r="K494" s="407"/>
    </row>
    <row r="495" spans="2:11" ht="14.4" x14ac:dyDescent="0.25">
      <c r="B495" s="411">
        <v>8790</v>
      </c>
      <c r="C495" s="412" t="s">
        <v>1289</v>
      </c>
      <c r="D495" s="412" t="s">
        <v>1291</v>
      </c>
      <c r="E495" s="412" t="s">
        <v>1292</v>
      </c>
      <c r="F495" s="412" t="s">
        <v>356</v>
      </c>
      <c r="G495" s="415"/>
      <c r="H495" s="412" t="s">
        <v>339</v>
      </c>
      <c r="I495" s="413">
        <v>40.49</v>
      </c>
      <c r="J495" s="407"/>
      <c r="K495" s="407"/>
    </row>
    <row r="496" spans="2:11" ht="14.4" x14ac:dyDescent="0.25">
      <c r="B496" s="408">
        <v>8791</v>
      </c>
      <c r="C496" s="409" t="s">
        <v>1289</v>
      </c>
      <c r="D496" s="409" t="s">
        <v>1291</v>
      </c>
      <c r="E496" s="409" t="s">
        <v>1293</v>
      </c>
      <c r="F496" s="409" t="s">
        <v>1294</v>
      </c>
      <c r="G496" s="414"/>
      <c r="H496" s="409" t="s">
        <v>339</v>
      </c>
      <c r="I496" s="410">
        <v>49.93</v>
      </c>
      <c r="J496" s="407"/>
      <c r="K496" s="407"/>
    </row>
    <row r="497" spans="2:11" ht="14.4" x14ac:dyDescent="0.25">
      <c r="B497" s="411">
        <v>8792</v>
      </c>
      <c r="C497" s="412" t="s">
        <v>1289</v>
      </c>
      <c r="D497" s="412" t="s">
        <v>1295</v>
      </c>
      <c r="E497" s="412" t="s">
        <v>1296</v>
      </c>
      <c r="F497" s="412" t="s">
        <v>638</v>
      </c>
      <c r="G497" s="415"/>
      <c r="H497" s="412" t="s">
        <v>339</v>
      </c>
      <c r="I497" s="413">
        <v>57.25</v>
      </c>
      <c r="J497" s="407"/>
      <c r="K497" s="407"/>
    </row>
    <row r="498" spans="2:11" ht="28.8" x14ac:dyDescent="0.25">
      <c r="B498" s="426">
        <v>8793</v>
      </c>
      <c r="C498" s="427" t="s">
        <v>1297</v>
      </c>
      <c r="D498" s="423" t="s">
        <v>1298</v>
      </c>
      <c r="E498" s="422"/>
      <c r="F498" s="432">
        <v>225</v>
      </c>
      <c r="G498" s="422"/>
      <c r="H498" s="427" t="s">
        <v>339</v>
      </c>
      <c r="I498" s="428">
        <v>85.78</v>
      </c>
      <c r="J498" s="407"/>
      <c r="K498" s="407"/>
    </row>
    <row r="499" spans="2:11" ht="43.2" x14ac:dyDescent="0.3">
      <c r="B499" s="429">
        <v>8794</v>
      </c>
      <c r="C499" s="430" t="s">
        <v>1299</v>
      </c>
      <c r="D499" s="417" t="s">
        <v>1300</v>
      </c>
      <c r="E499" s="430" t="s">
        <v>1301</v>
      </c>
      <c r="F499" s="435">
        <v>200</v>
      </c>
      <c r="G499" s="430" t="s">
        <v>1302</v>
      </c>
      <c r="H499" s="430" t="s">
        <v>339</v>
      </c>
      <c r="I499" s="431">
        <v>27.63</v>
      </c>
      <c r="J499" s="407"/>
      <c r="K499" s="407"/>
    </row>
    <row r="500" spans="2:11" ht="28.8" x14ac:dyDescent="0.25">
      <c r="B500" s="426">
        <v>8795</v>
      </c>
      <c r="C500" s="427" t="s">
        <v>1303</v>
      </c>
      <c r="D500" s="423" t="s">
        <v>1304</v>
      </c>
      <c r="E500" s="427" t="s">
        <v>1305</v>
      </c>
      <c r="F500" s="432">
        <v>280</v>
      </c>
      <c r="G500" s="422"/>
      <c r="H500" s="427" t="s">
        <v>339</v>
      </c>
      <c r="I500" s="428">
        <v>35.04</v>
      </c>
      <c r="J500" s="407"/>
      <c r="K500" s="407"/>
    </row>
    <row r="501" spans="2:11" ht="28.8" x14ac:dyDescent="0.25">
      <c r="B501" s="402" t="s">
        <v>323</v>
      </c>
      <c r="C501" s="402" t="s">
        <v>324</v>
      </c>
      <c r="D501" s="402" t="s">
        <v>325</v>
      </c>
      <c r="E501" s="402" t="s">
        <v>326</v>
      </c>
      <c r="F501" s="402" t="s">
        <v>327</v>
      </c>
      <c r="G501" s="402" t="s">
        <v>328</v>
      </c>
      <c r="H501" s="402" t="s">
        <v>329</v>
      </c>
      <c r="I501" s="402" t="s">
        <v>330</v>
      </c>
      <c r="J501" s="359"/>
      <c r="K501" s="359"/>
    </row>
    <row r="502" spans="2:11" ht="43.2" x14ac:dyDescent="0.3">
      <c r="B502" s="429">
        <v>8796</v>
      </c>
      <c r="C502" s="430" t="s">
        <v>1299</v>
      </c>
      <c r="D502" s="412" t="s">
        <v>1306</v>
      </c>
      <c r="E502" s="418" t="s">
        <v>1307</v>
      </c>
      <c r="F502" s="435">
        <v>217</v>
      </c>
      <c r="G502" s="430" t="s">
        <v>1302</v>
      </c>
      <c r="H502" s="430" t="s">
        <v>339</v>
      </c>
      <c r="I502" s="431">
        <v>31.87</v>
      </c>
      <c r="J502" s="407"/>
      <c r="K502" s="407"/>
    </row>
    <row r="503" spans="2:11" ht="28.8" x14ac:dyDescent="0.25">
      <c r="B503" s="426">
        <v>8797</v>
      </c>
      <c r="C503" s="427" t="s">
        <v>1299</v>
      </c>
      <c r="D503" s="427" t="s">
        <v>1308</v>
      </c>
      <c r="E503" s="423" t="s">
        <v>1309</v>
      </c>
      <c r="F503" s="432">
        <v>250</v>
      </c>
      <c r="G503" s="422"/>
      <c r="H503" s="427" t="s">
        <v>339</v>
      </c>
      <c r="I503" s="428">
        <v>31.41</v>
      </c>
      <c r="J503" s="407"/>
      <c r="K503" s="407"/>
    </row>
    <row r="504" spans="2:11" ht="28.8" x14ac:dyDescent="0.3">
      <c r="B504" s="429">
        <v>8798</v>
      </c>
      <c r="C504" s="430" t="s">
        <v>1297</v>
      </c>
      <c r="D504" s="412" t="s">
        <v>1310</v>
      </c>
      <c r="E504" s="430" t="s">
        <v>1311</v>
      </c>
      <c r="F504" s="435">
        <v>217</v>
      </c>
      <c r="G504" s="430" t="s">
        <v>1302</v>
      </c>
      <c r="H504" s="430" t="s">
        <v>339</v>
      </c>
      <c r="I504" s="431">
        <v>32.58</v>
      </c>
      <c r="J504" s="407"/>
      <c r="K504" s="407"/>
    </row>
    <row r="505" spans="2:11" ht="28.8" x14ac:dyDescent="0.3">
      <c r="B505" s="421">
        <v>8799</v>
      </c>
      <c r="C505" s="424" t="s">
        <v>1312</v>
      </c>
      <c r="D505" s="409" t="s">
        <v>1313</v>
      </c>
      <c r="E505" s="424" t="s">
        <v>1314</v>
      </c>
      <c r="F505" s="434">
        <v>280</v>
      </c>
      <c r="G505" s="424" t="s">
        <v>1315</v>
      </c>
      <c r="H505" s="424" t="s">
        <v>339</v>
      </c>
      <c r="I505" s="425">
        <v>42.92</v>
      </c>
      <c r="J505" s="407"/>
      <c r="K505" s="407"/>
    </row>
    <row r="506" spans="2:11" ht="28.8" x14ac:dyDescent="0.25">
      <c r="B506" s="416">
        <v>8800</v>
      </c>
      <c r="C506" s="419" t="s">
        <v>1316</v>
      </c>
      <c r="D506" s="418"/>
      <c r="E506" s="418"/>
      <c r="F506" s="418"/>
      <c r="G506" s="417" t="s">
        <v>1317</v>
      </c>
      <c r="H506" s="419" t="s">
        <v>416</v>
      </c>
      <c r="I506" s="420">
        <v>0.56000000000000005</v>
      </c>
      <c r="J506" s="407"/>
      <c r="K506" s="407"/>
    </row>
    <row r="507" spans="2:11" ht="28.8" x14ac:dyDescent="0.25">
      <c r="B507" s="426">
        <v>8801</v>
      </c>
      <c r="C507" s="427" t="s">
        <v>1316</v>
      </c>
      <c r="D507" s="423" t="s">
        <v>1318</v>
      </c>
      <c r="E507" s="427" t="s">
        <v>1103</v>
      </c>
      <c r="F507" s="432">
        <v>160</v>
      </c>
      <c r="G507" s="422"/>
      <c r="H507" s="427" t="s">
        <v>339</v>
      </c>
      <c r="I507" s="428">
        <v>11.75</v>
      </c>
      <c r="J507" s="407"/>
      <c r="K507" s="407"/>
    </row>
    <row r="508" spans="2:11" ht="28.8" x14ac:dyDescent="0.25">
      <c r="B508" s="416">
        <v>8802</v>
      </c>
      <c r="C508" s="419" t="s">
        <v>1316</v>
      </c>
      <c r="D508" s="417" t="s">
        <v>1319</v>
      </c>
      <c r="E508" s="419" t="s">
        <v>1103</v>
      </c>
      <c r="F508" s="443">
        <v>234</v>
      </c>
      <c r="G508" s="418"/>
      <c r="H508" s="419" t="s">
        <v>339</v>
      </c>
      <c r="I508" s="420">
        <v>16.809999999999999</v>
      </c>
      <c r="J508" s="407"/>
      <c r="K508" s="407"/>
    </row>
    <row r="509" spans="2:11" ht="28.8" x14ac:dyDescent="0.25">
      <c r="B509" s="426">
        <v>8803</v>
      </c>
      <c r="C509" s="427" t="s">
        <v>1316</v>
      </c>
      <c r="D509" s="423" t="s">
        <v>1320</v>
      </c>
      <c r="E509" s="427" t="s">
        <v>1103</v>
      </c>
      <c r="F509" s="432">
        <v>260</v>
      </c>
      <c r="G509" s="422"/>
      <c r="H509" s="427" t="s">
        <v>339</v>
      </c>
      <c r="I509" s="428">
        <v>21.1</v>
      </c>
      <c r="J509" s="407"/>
      <c r="K509" s="407"/>
    </row>
    <row r="510" spans="2:11" ht="28.8" x14ac:dyDescent="0.25">
      <c r="B510" s="416">
        <v>8804</v>
      </c>
      <c r="C510" s="419" t="s">
        <v>1316</v>
      </c>
      <c r="D510" s="417" t="s">
        <v>1321</v>
      </c>
      <c r="E510" s="419" t="s">
        <v>1103</v>
      </c>
      <c r="F510" s="443">
        <v>300</v>
      </c>
      <c r="G510" s="418"/>
      <c r="H510" s="419" t="s">
        <v>339</v>
      </c>
      <c r="I510" s="420">
        <v>21.13</v>
      </c>
      <c r="J510" s="407"/>
      <c r="K510" s="407"/>
    </row>
    <row r="511" spans="2:11" ht="28.8" x14ac:dyDescent="0.25">
      <c r="B511" s="426">
        <v>8805</v>
      </c>
      <c r="C511" s="427" t="s">
        <v>1316</v>
      </c>
      <c r="D511" s="423" t="s">
        <v>1322</v>
      </c>
      <c r="E511" s="427" t="s">
        <v>1103</v>
      </c>
      <c r="F511" s="432">
        <v>300</v>
      </c>
      <c r="G511" s="422"/>
      <c r="H511" s="427" t="s">
        <v>339</v>
      </c>
      <c r="I511" s="428">
        <v>21.94</v>
      </c>
      <c r="J511" s="407"/>
      <c r="K511" s="407"/>
    </row>
    <row r="512" spans="2:11" ht="28.8" x14ac:dyDescent="0.25">
      <c r="B512" s="416">
        <v>8806</v>
      </c>
      <c r="C512" s="419" t="s">
        <v>1316</v>
      </c>
      <c r="D512" s="417" t="s">
        <v>1323</v>
      </c>
      <c r="E512" s="419" t="s">
        <v>1103</v>
      </c>
      <c r="F512" s="443">
        <v>165</v>
      </c>
      <c r="G512" s="418"/>
      <c r="H512" s="419" t="s">
        <v>339</v>
      </c>
      <c r="I512" s="420">
        <v>12.77</v>
      </c>
      <c r="J512" s="407"/>
      <c r="K512" s="407"/>
    </row>
    <row r="513" spans="2:11" ht="28.8" x14ac:dyDescent="0.25">
      <c r="B513" s="426">
        <v>8807</v>
      </c>
      <c r="C513" s="427" t="s">
        <v>1316</v>
      </c>
      <c r="D513" s="423" t="s">
        <v>1323</v>
      </c>
      <c r="E513" s="427" t="s">
        <v>1324</v>
      </c>
      <c r="F513" s="432">
        <v>285</v>
      </c>
      <c r="G513" s="427" t="s">
        <v>1325</v>
      </c>
      <c r="H513" s="427" t="s">
        <v>339</v>
      </c>
      <c r="I513" s="428">
        <v>19.87</v>
      </c>
      <c r="J513" s="407"/>
      <c r="K513" s="407"/>
    </row>
    <row r="514" spans="2:11" ht="28.8" x14ac:dyDescent="0.25">
      <c r="B514" s="416">
        <v>8808</v>
      </c>
      <c r="C514" s="419" t="s">
        <v>1316</v>
      </c>
      <c r="D514" s="417" t="s">
        <v>1319</v>
      </c>
      <c r="E514" s="419" t="s">
        <v>1324</v>
      </c>
      <c r="F514" s="443">
        <v>340</v>
      </c>
      <c r="G514" s="419" t="s">
        <v>1325</v>
      </c>
      <c r="H514" s="419" t="s">
        <v>339</v>
      </c>
      <c r="I514" s="420">
        <v>20.57</v>
      </c>
      <c r="J514" s="407"/>
      <c r="K514" s="407"/>
    </row>
    <row r="515" spans="2:11" ht="28.8" x14ac:dyDescent="0.25">
      <c r="B515" s="402" t="s">
        <v>323</v>
      </c>
      <c r="C515" s="402" t="s">
        <v>324</v>
      </c>
      <c r="D515" s="402" t="s">
        <v>325</v>
      </c>
      <c r="E515" s="402" t="s">
        <v>326</v>
      </c>
      <c r="F515" s="402" t="s">
        <v>327</v>
      </c>
      <c r="G515" s="402" t="s">
        <v>328</v>
      </c>
      <c r="H515" s="402" t="s">
        <v>329</v>
      </c>
      <c r="I515" s="402" t="s">
        <v>330</v>
      </c>
      <c r="J515" s="359"/>
      <c r="K515" s="359"/>
    </row>
    <row r="516" spans="2:11" ht="28.8" x14ac:dyDescent="0.25">
      <c r="B516" s="426">
        <v>8809</v>
      </c>
      <c r="C516" s="427" t="s">
        <v>1316</v>
      </c>
      <c r="D516" s="423" t="s">
        <v>1320</v>
      </c>
      <c r="E516" s="427" t="s">
        <v>1324</v>
      </c>
      <c r="F516" s="432">
        <v>360</v>
      </c>
      <c r="G516" s="427" t="s">
        <v>1325</v>
      </c>
      <c r="H516" s="427" t="s">
        <v>339</v>
      </c>
      <c r="I516" s="428">
        <v>25.19</v>
      </c>
      <c r="J516" s="407"/>
      <c r="K516" s="407"/>
    </row>
    <row r="517" spans="2:11" ht="28.8" x14ac:dyDescent="0.25">
      <c r="B517" s="416">
        <v>8810</v>
      </c>
      <c r="C517" s="419" t="s">
        <v>1316</v>
      </c>
      <c r="D517" s="417" t="s">
        <v>1321</v>
      </c>
      <c r="E517" s="419" t="s">
        <v>1324</v>
      </c>
      <c r="F517" s="443">
        <v>362</v>
      </c>
      <c r="G517" s="419" t="s">
        <v>1325</v>
      </c>
      <c r="H517" s="419" t="s">
        <v>339</v>
      </c>
      <c r="I517" s="420">
        <v>25.53</v>
      </c>
      <c r="J517" s="407"/>
      <c r="K517" s="407"/>
    </row>
    <row r="518" spans="2:11" ht="28.8" x14ac:dyDescent="0.25">
      <c r="B518" s="426">
        <v>8811</v>
      </c>
      <c r="C518" s="427" t="s">
        <v>1316</v>
      </c>
      <c r="D518" s="423" t="s">
        <v>1322</v>
      </c>
      <c r="E518" s="427" t="s">
        <v>1324</v>
      </c>
      <c r="F518" s="432">
        <v>362</v>
      </c>
      <c r="G518" s="427" t="s">
        <v>1325</v>
      </c>
      <c r="H518" s="427" t="s">
        <v>339</v>
      </c>
      <c r="I518" s="428">
        <v>26.24</v>
      </c>
      <c r="J518" s="407"/>
      <c r="K518" s="407"/>
    </row>
    <row r="519" spans="2:11" ht="28.8" x14ac:dyDescent="0.25">
      <c r="B519" s="416">
        <v>8820</v>
      </c>
      <c r="C519" s="419" t="s">
        <v>1326</v>
      </c>
      <c r="D519" s="417" t="s">
        <v>1327</v>
      </c>
      <c r="E519" s="418"/>
      <c r="F519" s="443">
        <v>0</v>
      </c>
      <c r="G519" s="418"/>
      <c r="H519" s="419" t="s">
        <v>339</v>
      </c>
      <c r="I519" s="420">
        <v>1.77</v>
      </c>
      <c r="J519" s="407"/>
      <c r="K519" s="407"/>
    </row>
    <row r="520" spans="2:11" ht="28.8" x14ac:dyDescent="0.25">
      <c r="B520" s="426">
        <v>8821</v>
      </c>
      <c r="C520" s="427" t="s">
        <v>1328</v>
      </c>
      <c r="D520" s="423" t="s">
        <v>1329</v>
      </c>
      <c r="E520" s="422"/>
      <c r="F520" s="432">
        <v>0</v>
      </c>
      <c r="G520" s="422"/>
      <c r="H520" s="427" t="s">
        <v>339</v>
      </c>
      <c r="I520" s="428">
        <v>1.58</v>
      </c>
      <c r="J520" s="407"/>
      <c r="K520" s="407"/>
    </row>
    <row r="521" spans="2:11" ht="28.8" x14ac:dyDescent="0.3">
      <c r="B521" s="429">
        <v>8822</v>
      </c>
      <c r="C521" s="430" t="s">
        <v>1330</v>
      </c>
      <c r="D521" s="417" t="s">
        <v>1331</v>
      </c>
      <c r="E521" s="417"/>
      <c r="F521" s="435">
        <v>230</v>
      </c>
      <c r="G521" s="417"/>
      <c r="H521" s="430" t="s">
        <v>339</v>
      </c>
      <c r="I521" s="431">
        <v>53.97</v>
      </c>
      <c r="J521" s="407"/>
      <c r="K521" s="407"/>
    </row>
    <row r="522" spans="2:11" ht="14.4" x14ac:dyDescent="0.25">
      <c r="B522" s="426">
        <v>8823</v>
      </c>
      <c r="C522" s="427" t="s">
        <v>1332</v>
      </c>
      <c r="D522" s="427" t="s">
        <v>1333</v>
      </c>
      <c r="E522" s="422"/>
      <c r="F522" s="432">
        <v>700</v>
      </c>
      <c r="G522" s="422"/>
      <c r="H522" s="427" t="s">
        <v>339</v>
      </c>
      <c r="I522" s="428">
        <v>120.16</v>
      </c>
      <c r="J522" s="407"/>
      <c r="K522" s="407"/>
    </row>
    <row r="523" spans="2:11" ht="14.4" x14ac:dyDescent="0.25">
      <c r="B523" s="411">
        <v>8824</v>
      </c>
      <c r="C523" s="412" t="s">
        <v>567</v>
      </c>
      <c r="D523" s="412" t="s">
        <v>1334</v>
      </c>
      <c r="E523" s="415"/>
      <c r="F523" s="412" t="s">
        <v>1335</v>
      </c>
      <c r="G523" s="415"/>
      <c r="H523" s="412" t="s">
        <v>339</v>
      </c>
      <c r="I523" s="413">
        <v>110.67</v>
      </c>
      <c r="J523" s="407"/>
      <c r="K523" s="407"/>
    </row>
    <row r="524" spans="2:11" ht="28.8" x14ac:dyDescent="0.25">
      <c r="B524" s="426">
        <v>8825</v>
      </c>
      <c r="C524" s="427" t="s">
        <v>567</v>
      </c>
      <c r="D524" s="423" t="s">
        <v>1336</v>
      </c>
      <c r="E524" s="422"/>
      <c r="F524" s="427" t="s">
        <v>1337</v>
      </c>
      <c r="G524" s="422"/>
      <c r="H524" s="427" t="s">
        <v>339</v>
      </c>
      <c r="I524" s="428">
        <v>132.44999999999999</v>
      </c>
      <c r="J524" s="407"/>
      <c r="K524" s="407"/>
    </row>
    <row r="525" spans="2:11" ht="28.8" x14ac:dyDescent="0.25">
      <c r="B525" s="411">
        <v>8840</v>
      </c>
      <c r="C525" s="412" t="s">
        <v>1338</v>
      </c>
      <c r="D525" s="412" t="s">
        <v>1339</v>
      </c>
      <c r="E525" s="412" t="s">
        <v>1340</v>
      </c>
      <c r="F525" s="412" t="s">
        <v>1341</v>
      </c>
      <c r="G525" s="415"/>
      <c r="H525" s="412" t="s">
        <v>339</v>
      </c>
      <c r="I525" s="413">
        <v>40.75</v>
      </c>
      <c r="J525" s="407"/>
      <c r="K525" s="407"/>
    </row>
    <row r="526" spans="2:11" ht="43.2" x14ac:dyDescent="0.3">
      <c r="B526" s="421">
        <v>8841</v>
      </c>
      <c r="C526" s="424" t="s">
        <v>1342</v>
      </c>
      <c r="D526" s="423" t="s">
        <v>1343</v>
      </c>
      <c r="E526" s="423"/>
      <c r="F526" s="434">
        <v>200</v>
      </c>
      <c r="G526" s="423"/>
      <c r="H526" s="424" t="s">
        <v>339</v>
      </c>
      <c r="I526" s="425">
        <v>32.46</v>
      </c>
      <c r="J526" s="407"/>
      <c r="K526" s="407"/>
    </row>
    <row r="527" spans="2:11" ht="28.8" x14ac:dyDescent="0.25">
      <c r="B527" s="416">
        <v>8842</v>
      </c>
      <c r="C527" s="417" t="s">
        <v>1344</v>
      </c>
      <c r="D527" s="417" t="s">
        <v>1345</v>
      </c>
      <c r="E527" s="418"/>
      <c r="F527" s="443">
        <v>0</v>
      </c>
      <c r="G527" s="417" t="s">
        <v>1346</v>
      </c>
      <c r="H527" s="419" t="s">
        <v>339</v>
      </c>
      <c r="I527" s="420">
        <v>14.94</v>
      </c>
      <c r="J527" s="407"/>
      <c r="K527" s="407"/>
    </row>
    <row r="528" spans="2:11" ht="28.8" x14ac:dyDescent="0.25">
      <c r="B528" s="426">
        <v>8843</v>
      </c>
      <c r="C528" s="427" t="s">
        <v>1347</v>
      </c>
      <c r="D528" s="423" t="s">
        <v>1348</v>
      </c>
      <c r="E528" s="422"/>
      <c r="F528" s="432">
        <v>0</v>
      </c>
      <c r="G528" s="423" t="s">
        <v>1346</v>
      </c>
      <c r="H528" s="427" t="s">
        <v>339</v>
      </c>
      <c r="I528" s="428">
        <v>14.06</v>
      </c>
      <c r="J528" s="407"/>
      <c r="K528" s="407"/>
    </row>
    <row r="529" spans="2:11" ht="28.8" x14ac:dyDescent="0.3">
      <c r="B529" s="429">
        <v>8844</v>
      </c>
      <c r="C529" s="412" t="s">
        <v>1349</v>
      </c>
      <c r="D529" s="417" t="s">
        <v>1350</v>
      </c>
      <c r="E529" s="412" t="s">
        <v>1351</v>
      </c>
      <c r="F529" s="435">
        <v>400</v>
      </c>
      <c r="G529" s="417"/>
      <c r="H529" s="430" t="s">
        <v>339</v>
      </c>
      <c r="I529" s="431">
        <v>87.31</v>
      </c>
      <c r="J529" s="407"/>
      <c r="K529" s="407"/>
    </row>
    <row r="530" spans="2:11" ht="28.8" x14ac:dyDescent="0.25">
      <c r="B530" s="426">
        <v>8845</v>
      </c>
      <c r="C530" s="423" t="s">
        <v>1352</v>
      </c>
      <c r="D530" s="427" t="s">
        <v>1353</v>
      </c>
      <c r="E530" s="427" t="s">
        <v>1354</v>
      </c>
      <c r="F530" s="432">
        <v>340</v>
      </c>
      <c r="G530" s="422"/>
      <c r="H530" s="427" t="s">
        <v>339</v>
      </c>
      <c r="I530" s="428">
        <v>31.99</v>
      </c>
      <c r="J530" s="407"/>
      <c r="K530" s="407"/>
    </row>
    <row r="531" spans="2:11" ht="28.8" x14ac:dyDescent="0.25">
      <c r="B531" s="402" t="s">
        <v>323</v>
      </c>
      <c r="C531" s="402" t="s">
        <v>324</v>
      </c>
      <c r="D531" s="402" t="s">
        <v>325</v>
      </c>
      <c r="E531" s="402" t="s">
        <v>326</v>
      </c>
      <c r="F531" s="402" t="s">
        <v>327</v>
      </c>
      <c r="G531" s="402" t="s">
        <v>328</v>
      </c>
      <c r="H531" s="402" t="s">
        <v>329</v>
      </c>
      <c r="I531" s="402" t="s">
        <v>330</v>
      </c>
      <c r="J531" s="359"/>
      <c r="K531" s="359"/>
    </row>
    <row r="532" spans="2:11" ht="43.2" x14ac:dyDescent="0.3">
      <c r="B532" s="429">
        <v>8846</v>
      </c>
      <c r="C532" s="412" t="s">
        <v>1355</v>
      </c>
      <c r="D532" s="417" t="s">
        <v>1356</v>
      </c>
      <c r="E532" s="430" t="s">
        <v>1354</v>
      </c>
      <c r="F532" s="435">
        <v>340</v>
      </c>
      <c r="G532" s="417"/>
      <c r="H532" s="430" t="s">
        <v>339</v>
      </c>
      <c r="I532" s="431">
        <v>20.61</v>
      </c>
      <c r="J532" s="407"/>
      <c r="K532" s="407"/>
    </row>
    <row r="533" spans="2:11" ht="28.8" x14ac:dyDescent="0.3">
      <c r="B533" s="421">
        <v>8847</v>
      </c>
      <c r="C533" s="427" t="s">
        <v>1357</v>
      </c>
      <c r="D533" s="409" t="s">
        <v>1358</v>
      </c>
      <c r="E533" s="424" t="s">
        <v>1359</v>
      </c>
      <c r="F533" s="434">
        <v>0</v>
      </c>
      <c r="G533" s="427" t="s">
        <v>1360</v>
      </c>
      <c r="H533" s="424" t="s">
        <v>339</v>
      </c>
      <c r="I533" s="425">
        <v>32.130000000000003</v>
      </c>
      <c r="J533" s="407"/>
      <c r="K533" s="407"/>
    </row>
    <row r="534" spans="2:11" ht="43.2" x14ac:dyDescent="0.3">
      <c r="B534" s="429">
        <v>8848</v>
      </c>
      <c r="C534" s="412" t="s">
        <v>1357</v>
      </c>
      <c r="D534" s="417" t="s">
        <v>1361</v>
      </c>
      <c r="E534" s="417"/>
      <c r="F534" s="435">
        <v>310</v>
      </c>
      <c r="G534" s="417"/>
      <c r="H534" s="430" t="s">
        <v>339</v>
      </c>
      <c r="I534" s="431">
        <v>51.4</v>
      </c>
      <c r="J534" s="407"/>
      <c r="K534" s="407"/>
    </row>
    <row r="535" spans="2:11" ht="28.8" x14ac:dyDescent="0.3">
      <c r="B535" s="421">
        <v>8849</v>
      </c>
      <c r="C535" s="409" t="s">
        <v>1349</v>
      </c>
      <c r="D535" s="423" t="s">
        <v>1362</v>
      </c>
      <c r="E535" s="423"/>
      <c r="F535" s="434">
        <v>280</v>
      </c>
      <c r="G535" s="409" t="s">
        <v>1363</v>
      </c>
      <c r="H535" s="424" t="s">
        <v>339</v>
      </c>
      <c r="I535" s="425">
        <v>56.15</v>
      </c>
      <c r="J535" s="407"/>
      <c r="K535" s="407"/>
    </row>
    <row r="536" spans="2:11" ht="28.8" x14ac:dyDescent="0.25">
      <c r="B536" s="416">
        <v>8850</v>
      </c>
      <c r="C536" s="417" t="s">
        <v>1364</v>
      </c>
      <c r="D536" s="417" t="s">
        <v>1365</v>
      </c>
      <c r="E536" s="418"/>
      <c r="F536" s="443">
        <v>260</v>
      </c>
      <c r="G536" s="418"/>
      <c r="H536" s="419" t="s">
        <v>339</v>
      </c>
      <c r="I536" s="420">
        <v>47.78</v>
      </c>
      <c r="J536" s="407"/>
      <c r="K536" s="407"/>
    </row>
    <row r="537" spans="2:11" ht="43.2" x14ac:dyDescent="0.3">
      <c r="B537" s="421">
        <v>8851</v>
      </c>
      <c r="C537" s="424" t="s">
        <v>1366</v>
      </c>
      <c r="D537" s="423" t="s">
        <v>1367</v>
      </c>
      <c r="E537" s="423"/>
      <c r="F537" s="434">
        <v>230</v>
      </c>
      <c r="G537" s="427" t="s">
        <v>1368</v>
      </c>
      <c r="H537" s="424" t="s">
        <v>339</v>
      </c>
      <c r="I537" s="425">
        <v>43.38</v>
      </c>
      <c r="J537" s="407"/>
      <c r="K537" s="407"/>
    </row>
    <row r="538" spans="2:11" ht="28.8" x14ac:dyDescent="0.3">
      <c r="B538" s="429">
        <v>8852</v>
      </c>
      <c r="C538" s="412" t="s">
        <v>1349</v>
      </c>
      <c r="D538" s="417" t="s">
        <v>1369</v>
      </c>
      <c r="E538" s="417"/>
      <c r="F538" s="435">
        <v>410</v>
      </c>
      <c r="G538" s="417"/>
      <c r="H538" s="430" t="s">
        <v>339</v>
      </c>
      <c r="I538" s="431">
        <v>68.989999999999995</v>
      </c>
      <c r="J538" s="407"/>
      <c r="K538" s="407"/>
    </row>
    <row r="539" spans="2:11" ht="28.8" x14ac:dyDescent="0.3">
      <c r="B539" s="421">
        <v>8853</v>
      </c>
      <c r="C539" s="409" t="s">
        <v>1349</v>
      </c>
      <c r="D539" s="423" t="s">
        <v>1370</v>
      </c>
      <c r="E539" s="423"/>
      <c r="F539" s="434">
        <v>410</v>
      </c>
      <c r="G539" s="423"/>
      <c r="H539" s="424" t="s">
        <v>339</v>
      </c>
      <c r="I539" s="425">
        <v>46.53</v>
      </c>
      <c r="J539" s="407"/>
      <c r="K539" s="407"/>
    </row>
    <row r="540" spans="2:11" ht="28.8" x14ac:dyDescent="0.25">
      <c r="B540" s="416">
        <v>8854</v>
      </c>
      <c r="C540" s="417" t="s">
        <v>1371</v>
      </c>
      <c r="D540" s="417" t="s">
        <v>1372</v>
      </c>
      <c r="E540" s="418"/>
      <c r="F540" s="419" t="s">
        <v>1373</v>
      </c>
      <c r="G540" s="418"/>
      <c r="H540" s="419" t="s">
        <v>339</v>
      </c>
      <c r="I540" s="420">
        <v>100.22</v>
      </c>
      <c r="J540" s="407"/>
      <c r="K540" s="407"/>
    </row>
    <row r="541" spans="2:11" ht="57.6" x14ac:dyDescent="0.3">
      <c r="B541" s="421">
        <v>8870</v>
      </c>
      <c r="C541" s="424" t="s">
        <v>1374</v>
      </c>
      <c r="D541" s="423" t="s">
        <v>1375</v>
      </c>
      <c r="E541" s="424" t="s">
        <v>1376</v>
      </c>
      <c r="F541" s="452">
        <v>13.5</v>
      </c>
      <c r="G541" s="423"/>
      <c r="H541" s="424" t="s">
        <v>339</v>
      </c>
      <c r="I541" s="425">
        <v>10.56</v>
      </c>
      <c r="J541" s="407"/>
      <c r="K541" s="407"/>
    </row>
    <row r="542" spans="2:11" ht="14.4" x14ac:dyDescent="0.25">
      <c r="B542" s="411">
        <v>8871</v>
      </c>
      <c r="C542" s="412" t="s">
        <v>1374</v>
      </c>
      <c r="D542" s="412" t="s">
        <v>1377</v>
      </c>
      <c r="E542" s="415"/>
      <c r="F542" s="453">
        <v>7.5</v>
      </c>
      <c r="G542" s="415"/>
      <c r="H542" s="412" t="s">
        <v>339</v>
      </c>
      <c r="I542" s="413">
        <v>6.67</v>
      </c>
      <c r="J542" s="407"/>
      <c r="K542" s="407"/>
    </row>
    <row r="543" spans="2:11" ht="28.8" x14ac:dyDescent="0.25">
      <c r="B543" s="402" t="s">
        <v>323</v>
      </c>
      <c r="C543" s="402" t="s">
        <v>324</v>
      </c>
      <c r="D543" s="402" t="s">
        <v>325</v>
      </c>
      <c r="E543" s="402" t="s">
        <v>326</v>
      </c>
      <c r="F543" s="402" t="s">
        <v>327</v>
      </c>
      <c r="G543" s="402" t="s">
        <v>328</v>
      </c>
      <c r="H543" s="402" t="s">
        <v>329</v>
      </c>
      <c r="I543" s="402" t="s">
        <v>330</v>
      </c>
      <c r="J543" s="359"/>
      <c r="K543" s="359"/>
    </row>
    <row r="544" spans="2:11" ht="43.2" x14ac:dyDescent="0.25">
      <c r="B544" s="426">
        <v>8872</v>
      </c>
      <c r="C544" s="427" t="s">
        <v>1378</v>
      </c>
      <c r="D544" s="423" t="s">
        <v>1379</v>
      </c>
      <c r="E544" s="423" t="s">
        <v>1380</v>
      </c>
      <c r="F544" s="427" t="s">
        <v>1381</v>
      </c>
      <c r="G544" s="422"/>
      <c r="H544" s="427" t="s">
        <v>339</v>
      </c>
      <c r="I544" s="428">
        <v>50.11</v>
      </c>
      <c r="J544" s="407"/>
      <c r="K544" s="407"/>
    </row>
    <row r="545" spans="2:11" ht="43.2" x14ac:dyDescent="0.3">
      <c r="B545" s="429">
        <v>8900</v>
      </c>
      <c r="C545" s="430" t="s">
        <v>1382</v>
      </c>
      <c r="D545" s="417" t="s">
        <v>1383</v>
      </c>
      <c r="E545" s="417"/>
      <c r="F545" s="435">
        <v>420</v>
      </c>
      <c r="G545" s="417"/>
      <c r="H545" s="430" t="s">
        <v>339</v>
      </c>
      <c r="I545" s="431">
        <v>538</v>
      </c>
      <c r="J545" s="407"/>
      <c r="K545" s="407"/>
    </row>
    <row r="546" spans="2:11" ht="43.2" x14ac:dyDescent="0.3">
      <c r="B546" s="421">
        <v>8901</v>
      </c>
      <c r="C546" s="424" t="s">
        <v>1382</v>
      </c>
      <c r="D546" s="423" t="s">
        <v>1384</v>
      </c>
      <c r="E546" s="423"/>
      <c r="F546" s="434">
        <v>420</v>
      </c>
      <c r="G546" s="423"/>
      <c r="H546" s="424" t="s">
        <v>339</v>
      </c>
      <c r="I546" s="425">
        <v>495.85</v>
      </c>
      <c r="J546" s="407"/>
      <c r="K546" s="407"/>
    </row>
    <row r="547" spans="2:11" ht="28.8" x14ac:dyDescent="0.3">
      <c r="B547" s="429">
        <v>8902</v>
      </c>
      <c r="C547" s="430" t="s">
        <v>1382</v>
      </c>
      <c r="D547" s="417" t="s">
        <v>1385</v>
      </c>
      <c r="E547" s="417"/>
      <c r="F547" s="435">
        <v>650</v>
      </c>
      <c r="G547" s="430" t="s">
        <v>1386</v>
      </c>
      <c r="H547" s="430" t="s">
        <v>339</v>
      </c>
      <c r="I547" s="431">
        <v>583.04999999999995</v>
      </c>
      <c r="J547" s="407"/>
      <c r="K547" s="407"/>
    </row>
    <row r="548" spans="2:11" ht="28.8" x14ac:dyDescent="0.25">
      <c r="B548" s="426">
        <v>8903</v>
      </c>
      <c r="C548" s="427" t="s">
        <v>1382</v>
      </c>
      <c r="D548" s="423" t="s">
        <v>1387</v>
      </c>
      <c r="E548" s="422"/>
      <c r="F548" s="432">
        <v>650</v>
      </c>
      <c r="G548" s="427" t="s">
        <v>1388</v>
      </c>
      <c r="H548" s="427" t="s">
        <v>339</v>
      </c>
      <c r="I548" s="428">
        <v>593.66999999999996</v>
      </c>
      <c r="J548" s="407"/>
      <c r="K548" s="407"/>
    </row>
    <row r="549" spans="2:11" ht="43.2" x14ac:dyDescent="0.3">
      <c r="B549" s="429">
        <v>8904</v>
      </c>
      <c r="C549" s="430" t="s">
        <v>1382</v>
      </c>
      <c r="D549" s="417" t="s">
        <v>1389</v>
      </c>
      <c r="E549" s="417"/>
      <c r="F549" s="435">
        <v>450</v>
      </c>
      <c r="G549" s="430" t="s">
        <v>1390</v>
      </c>
      <c r="H549" s="430" t="s">
        <v>339</v>
      </c>
      <c r="I549" s="431">
        <v>773.99</v>
      </c>
      <c r="J549" s="407"/>
      <c r="K549" s="407"/>
    </row>
    <row r="550" spans="2:11" ht="28.8" x14ac:dyDescent="0.25">
      <c r="B550" s="426">
        <v>8905</v>
      </c>
      <c r="C550" s="427" t="s">
        <v>1382</v>
      </c>
      <c r="D550" s="423" t="s">
        <v>1391</v>
      </c>
      <c r="E550" s="422"/>
      <c r="F550" s="432">
        <v>630</v>
      </c>
      <c r="G550" s="422"/>
      <c r="H550" s="427" t="s">
        <v>339</v>
      </c>
      <c r="I550" s="428">
        <v>666</v>
      </c>
      <c r="J550" s="407"/>
      <c r="K550" s="407"/>
    </row>
    <row r="551" spans="2:11" ht="28.8" x14ac:dyDescent="0.25">
      <c r="B551" s="416">
        <v>8906</v>
      </c>
      <c r="C551" s="419" t="s">
        <v>1392</v>
      </c>
      <c r="D551" s="417" t="s">
        <v>1393</v>
      </c>
      <c r="E551" s="418"/>
      <c r="F551" s="443">
        <v>310</v>
      </c>
      <c r="G551" s="418"/>
      <c r="H551" s="419" t="s">
        <v>339</v>
      </c>
      <c r="I551" s="420">
        <v>450</v>
      </c>
      <c r="J551" s="407"/>
      <c r="K551" s="407"/>
    </row>
    <row r="552" spans="2:11" ht="43.2" x14ac:dyDescent="0.3">
      <c r="B552" s="421">
        <v>8907</v>
      </c>
      <c r="C552" s="424" t="s">
        <v>1392</v>
      </c>
      <c r="D552" s="423" t="s">
        <v>1394</v>
      </c>
      <c r="E552" s="423"/>
      <c r="F552" s="434">
        <v>350</v>
      </c>
      <c r="G552" s="423"/>
      <c r="H552" s="424" t="s">
        <v>339</v>
      </c>
      <c r="I552" s="425">
        <v>490</v>
      </c>
      <c r="J552" s="407"/>
      <c r="K552" s="407"/>
    </row>
    <row r="553" spans="2:11" ht="28.8" x14ac:dyDescent="0.3">
      <c r="B553" s="429">
        <v>8908</v>
      </c>
      <c r="C553" s="430" t="s">
        <v>1382</v>
      </c>
      <c r="D553" s="417" t="s">
        <v>1395</v>
      </c>
      <c r="E553" s="430" t="s">
        <v>1396</v>
      </c>
      <c r="F553" s="435">
        <v>1890</v>
      </c>
      <c r="G553" s="430" t="s">
        <v>1397</v>
      </c>
      <c r="H553" s="430" t="s">
        <v>339</v>
      </c>
      <c r="I553" s="448">
        <v>3016.09</v>
      </c>
      <c r="J553" s="407"/>
      <c r="K553" s="407"/>
    </row>
    <row r="554" spans="2:11" ht="28.8" x14ac:dyDescent="0.3">
      <c r="B554" s="421">
        <v>8909</v>
      </c>
      <c r="C554" s="424" t="s">
        <v>1382</v>
      </c>
      <c r="D554" s="423" t="s">
        <v>1398</v>
      </c>
      <c r="E554" s="424" t="s">
        <v>1396</v>
      </c>
      <c r="F554" s="434">
        <v>1890</v>
      </c>
      <c r="G554" s="424" t="s">
        <v>1399</v>
      </c>
      <c r="H554" s="424" t="s">
        <v>339</v>
      </c>
      <c r="I554" s="447">
        <v>5636.87</v>
      </c>
      <c r="J554" s="407"/>
      <c r="K554" s="407"/>
    </row>
    <row r="555" spans="2:11" ht="28.8" x14ac:dyDescent="0.25">
      <c r="B555" s="402" t="s">
        <v>323</v>
      </c>
      <c r="C555" s="402" t="s">
        <v>324</v>
      </c>
      <c r="D555" s="402" t="s">
        <v>325</v>
      </c>
      <c r="E555" s="402" t="s">
        <v>326</v>
      </c>
      <c r="F555" s="402" t="s">
        <v>327</v>
      </c>
      <c r="G555" s="402" t="s">
        <v>328</v>
      </c>
      <c r="H555" s="402" t="s">
        <v>329</v>
      </c>
      <c r="I555" s="402" t="s">
        <v>330</v>
      </c>
      <c r="J555" s="359"/>
      <c r="K555" s="359"/>
    </row>
    <row r="556" spans="2:11" ht="28.8" x14ac:dyDescent="0.3">
      <c r="B556" s="429">
        <v>8910</v>
      </c>
      <c r="C556" s="430" t="s">
        <v>1382</v>
      </c>
      <c r="D556" s="417" t="s">
        <v>1400</v>
      </c>
      <c r="E556" s="430" t="s">
        <v>1401</v>
      </c>
      <c r="F556" s="435">
        <v>2850</v>
      </c>
      <c r="G556" s="430" t="s">
        <v>1399</v>
      </c>
      <c r="H556" s="430" t="s">
        <v>339</v>
      </c>
      <c r="I556" s="448">
        <v>11009.51</v>
      </c>
      <c r="J556" s="407"/>
      <c r="K556" s="407"/>
    </row>
    <row r="557" spans="2:11" ht="28.8" x14ac:dyDescent="0.25">
      <c r="B557" s="426">
        <v>8911</v>
      </c>
      <c r="C557" s="427" t="s">
        <v>1402</v>
      </c>
      <c r="D557" s="423" t="s">
        <v>1403</v>
      </c>
      <c r="E557" s="427" t="s">
        <v>1404</v>
      </c>
      <c r="F557" s="432">
        <v>675</v>
      </c>
      <c r="G557" s="427" t="s">
        <v>1405</v>
      </c>
      <c r="H557" s="427" t="s">
        <v>339</v>
      </c>
      <c r="I557" s="428">
        <v>657</v>
      </c>
      <c r="J557" s="407"/>
      <c r="K557" s="407"/>
    </row>
    <row r="558" spans="2:11" ht="28.8" x14ac:dyDescent="0.25">
      <c r="B558" s="416">
        <v>8912</v>
      </c>
      <c r="C558" s="419" t="s">
        <v>1402</v>
      </c>
      <c r="D558" s="417" t="s">
        <v>1406</v>
      </c>
      <c r="E558" s="419" t="s">
        <v>1404</v>
      </c>
      <c r="F558" s="443">
        <v>420</v>
      </c>
      <c r="G558" s="419" t="s">
        <v>1405</v>
      </c>
      <c r="H558" s="419" t="s">
        <v>339</v>
      </c>
      <c r="I558" s="420">
        <v>616.42999999999995</v>
      </c>
      <c r="J558" s="407"/>
      <c r="K558" s="407"/>
    </row>
    <row r="559" spans="2:11" ht="14.4" x14ac:dyDescent="0.25">
      <c r="B559" s="426">
        <v>8913</v>
      </c>
      <c r="C559" s="427" t="s">
        <v>1382</v>
      </c>
      <c r="D559" s="427" t="s">
        <v>1407</v>
      </c>
      <c r="E559" s="422"/>
      <c r="F559" s="432">
        <v>726</v>
      </c>
      <c r="G559" s="422"/>
      <c r="H559" s="427" t="s">
        <v>339</v>
      </c>
      <c r="I559" s="428">
        <v>570</v>
      </c>
      <c r="J559" s="407"/>
      <c r="K559" s="407"/>
    </row>
    <row r="560" spans="2:11" ht="28.8" x14ac:dyDescent="0.25">
      <c r="B560" s="416">
        <v>8914</v>
      </c>
      <c r="C560" s="419" t="s">
        <v>1392</v>
      </c>
      <c r="D560" s="417" t="s">
        <v>1408</v>
      </c>
      <c r="E560" s="418"/>
      <c r="F560" s="443">
        <v>669</v>
      </c>
      <c r="G560" s="418"/>
      <c r="H560" s="419" t="s">
        <v>339</v>
      </c>
      <c r="I560" s="454">
        <v>1608</v>
      </c>
      <c r="J560" s="407"/>
      <c r="K560" s="407"/>
    </row>
    <row r="561" spans="2:11" ht="28.8" x14ac:dyDescent="0.25">
      <c r="B561" s="426">
        <v>8915</v>
      </c>
      <c r="C561" s="427" t="s">
        <v>1392</v>
      </c>
      <c r="D561" s="423" t="s">
        <v>1409</v>
      </c>
      <c r="E561" s="422"/>
      <c r="F561" s="432">
        <v>850</v>
      </c>
      <c r="G561" s="422"/>
      <c r="H561" s="427" t="s">
        <v>339</v>
      </c>
      <c r="I561" s="428">
        <v>864</v>
      </c>
      <c r="J561" s="407"/>
      <c r="K561" s="407"/>
    </row>
    <row r="562" spans="2:11" ht="28.8" x14ac:dyDescent="0.25">
      <c r="B562" s="416">
        <v>8916</v>
      </c>
      <c r="C562" s="419" t="s">
        <v>1392</v>
      </c>
      <c r="D562" s="417" t="s">
        <v>1410</v>
      </c>
      <c r="E562" s="418"/>
      <c r="F562" s="443">
        <v>550</v>
      </c>
      <c r="G562" s="418"/>
      <c r="H562" s="419" t="s">
        <v>339</v>
      </c>
      <c r="I562" s="454">
        <v>1416</v>
      </c>
      <c r="J562" s="407"/>
      <c r="K562" s="407"/>
    </row>
    <row r="563" spans="2:11" ht="14.4" x14ac:dyDescent="0.25">
      <c r="B563" s="408">
        <v>8917</v>
      </c>
      <c r="C563" s="409" t="s">
        <v>1411</v>
      </c>
      <c r="D563" s="409" t="s">
        <v>1412</v>
      </c>
      <c r="E563" s="414"/>
      <c r="F563" s="441">
        <v>290</v>
      </c>
      <c r="G563" s="414"/>
      <c r="H563" s="409" t="s">
        <v>339</v>
      </c>
      <c r="I563" s="410">
        <v>463</v>
      </c>
      <c r="J563" s="407"/>
      <c r="K563" s="407"/>
    </row>
    <row r="564" spans="2:11" ht="43.2" x14ac:dyDescent="0.3">
      <c r="B564" s="429">
        <v>8918</v>
      </c>
      <c r="C564" s="430" t="s">
        <v>1413</v>
      </c>
      <c r="D564" s="417" t="s">
        <v>1414</v>
      </c>
      <c r="E564" s="417"/>
      <c r="F564" s="435">
        <v>1100</v>
      </c>
      <c r="G564" s="412" t="s">
        <v>1415</v>
      </c>
      <c r="H564" s="430" t="s">
        <v>339</v>
      </c>
      <c r="I564" s="448">
        <v>1396.01</v>
      </c>
      <c r="J564" s="407"/>
      <c r="K564" s="407"/>
    </row>
    <row r="565" spans="2:11" ht="14.4" x14ac:dyDescent="0.25">
      <c r="B565" s="408">
        <v>8919</v>
      </c>
      <c r="C565" s="409" t="s">
        <v>1382</v>
      </c>
      <c r="D565" s="409" t="s">
        <v>1416</v>
      </c>
      <c r="E565" s="414"/>
      <c r="F565" s="441">
        <v>710</v>
      </c>
      <c r="G565" s="414"/>
      <c r="H565" s="409" t="s">
        <v>339</v>
      </c>
      <c r="I565" s="410">
        <v>920</v>
      </c>
      <c r="J565" s="407"/>
      <c r="K565" s="407"/>
    </row>
    <row r="566" spans="2:11" ht="28.8" x14ac:dyDescent="0.25">
      <c r="B566" s="416">
        <v>8920</v>
      </c>
      <c r="C566" s="419" t="s">
        <v>1382</v>
      </c>
      <c r="D566" s="417" t="s">
        <v>1417</v>
      </c>
      <c r="E566" s="418"/>
      <c r="F566" s="418"/>
      <c r="G566" s="418"/>
      <c r="H566" s="419" t="s">
        <v>339</v>
      </c>
      <c r="I566" s="454">
        <v>1107</v>
      </c>
      <c r="J566" s="407"/>
      <c r="K566" s="407"/>
    </row>
    <row r="567" spans="2:11" ht="43.2" x14ac:dyDescent="0.3">
      <c r="B567" s="421">
        <v>8943</v>
      </c>
      <c r="C567" s="424" t="s">
        <v>1418</v>
      </c>
      <c r="D567" s="409" t="s">
        <v>1419</v>
      </c>
      <c r="E567" s="423"/>
      <c r="F567" s="434">
        <v>30</v>
      </c>
      <c r="G567" s="423" t="s">
        <v>1420</v>
      </c>
      <c r="H567" s="424" t="s">
        <v>339</v>
      </c>
      <c r="I567" s="425">
        <v>20.440000000000001</v>
      </c>
      <c r="J567" s="407"/>
      <c r="K567" s="407"/>
    </row>
    <row r="568" spans="2:11" ht="28.8" x14ac:dyDescent="0.3">
      <c r="B568" s="429">
        <v>8944</v>
      </c>
      <c r="C568" s="412" t="s">
        <v>1421</v>
      </c>
      <c r="D568" s="430" t="s">
        <v>1422</v>
      </c>
      <c r="E568" s="417"/>
      <c r="F568" s="417"/>
      <c r="G568" s="417" t="s">
        <v>1423</v>
      </c>
      <c r="H568" s="430" t="s">
        <v>339</v>
      </c>
      <c r="I568" s="431">
        <v>15.05</v>
      </c>
      <c r="J568" s="407"/>
      <c r="K568" s="407"/>
    </row>
    <row r="569" spans="2:11" ht="28.8" x14ac:dyDescent="0.25">
      <c r="B569" s="426">
        <v>8945</v>
      </c>
      <c r="C569" s="427" t="s">
        <v>1424</v>
      </c>
      <c r="D569" s="423" t="s">
        <v>1425</v>
      </c>
      <c r="E569" s="427" t="s">
        <v>1426</v>
      </c>
      <c r="F569" s="422"/>
      <c r="G569" s="427" t="s">
        <v>1427</v>
      </c>
      <c r="H569" s="427" t="s">
        <v>339</v>
      </c>
      <c r="I569" s="428">
        <v>6.53</v>
      </c>
      <c r="J569" s="407"/>
      <c r="K569" s="407"/>
    </row>
  </sheetData>
  <mergeCells count="2">
    <mergeCell ref="K2:K21"/>
    <mergeCell ref="G451:H4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pageSetUpPr fitToPage="1"/>
  </sheetPr>
  <dimension ref="A1:CU351"/>
  <sheetViews>
    <sheetView showGridLines="0" showZeros="0" zoomScale="66" zoomScaleNormal="66" zoomScaleSheetLayoutView="85" workbookViewId="0">
      <pane ySplit="1" topLeftCell="A2" activePane="bottomLeft" state="frozen"/>
      <selection pane="bottomLeft" activeCell="CK21" sqref="CK21"/>
    </sheetView>
  </sheetViews>
  <sheetFormatPr defaultColWidth="9.109375" defaultRowHeight="13.2" x14ac:dyDescent="0.25"/>
  <cols>
    <col min="1" max="1" width="2.6640625" style="24" customWidth="1"/>
    <col min="2" max="2" width="14.33203125" style="24" customWidth="1"/>
    <col min="3" max="3" width="35.88671875" style="24" customWidth="1"/>
    <col min="4" max="4" width="5.5546875" style="32" customWidth="1"/>
    <col min="5" max="5" width="21.5546875" style="301" customWidth="1"/>
    <col min="6" max="6" width="13.6640625" style="301" customWidth="1"/>
    <col min="7" max="7" width="8.5546875" style="24" customWidth="1"/>
    <col min="8" max="71" width="6.33203125" style="24" customWidth="1"/>
    <col min="72" max="72" width="11" style="24" customWidth="1"/>
    <col min="73" max="73" width="10.5546875" style="24" customWidth="1"/>
    <col min="74" max="74" width="12.44140625" style="24" customWidth="1"/>
    <col min="75" max="75" width="15.5546875" style="24" bestFit="1" customWidth="1"/>
    <col min="76" max="76" width="17.6640625" style="24" customWidth="1"/>
    <col min="77" max="77" width="8.5546875" style="24" customWidth="1"/>
    <col min="78" max="78" width="10.109375" style="24" customWidth="1"/>
    <col min="79" max="79" width="9.33203125" style="24" customWidth="1"/>
    <col min="80" max="80" width="8.44140625" style="24" customWidth="1"/>
    <col min="81" max="81" width="9.5546875" style="24" customWidth="1"/>
    <col min="82" max="82" width="9.109375" style="24"/>
    <col min="83" max="90" width="9" style="24" customWidth="1"/>
    <col min="91" max="97" width="9.109375" style="24"/>
    <col min="98" max="98" width="9" style="24" customWidth="1"/>
    <col min="99" max="99" width="9.109375" style="24" hidden="1" customWidth="1"/>
    <col min="100" max="16384" width="9.109375" style="24"/>
  </cols>
  <sheetData>
    <row r="1" spans="1:99" ht="13.8" thickBot="1" x14ac:dyDescent="0.3">
      <c r="A1" s="82"/>
      <c r="B1" s="21"/>
      <c r="C1" s="22"/>
      <c r="D1" s="31"/>
      <c r="E1" s="300"/>
      <c r="F1" s="30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3"/>
      <c r="BZ1" s="23"/>
    </row>
    <row r="2" spans="1:99" x14ac:dyDescent="0.25">
      <c r="B2" s="532"/>
      <c r="C2" s="533"/>
      <c r="D2" s="533"/>
      <c r="E2" s="533"/>
      <c r="F2" s="533"/>
      <c r="G2" s="533"/>
      <c r="H2" s="533"/>
      <c r="I2" s="533"/>
      <c r="J2" s="533"/>
      <c r="K2" s="533"/>
      <c r="L2" s="533"/>
      <c r="M2" s="533"/>
      <c r="N2" s="533"/>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3"/>
      <c r="AP2" s="533"/>
      <c r="AQ2" s="533"/>
      <c r="AR2" s="533"/>
      <c r="AS2" s="533"/>
      <c r="AT2" s="533"/>
      <c r="AU2" s="533"/>
      <c r="AV2" s="533"/>
      <c r="AW2" s="533"/>
      <c r="AX2" s="533"/>
      <c r="AY2" s="533"/>
      <c r="AZ2" s="533"/>
      <c r="BA2" s="533"/>
      <c r="BB2" s="533"/>
      <c r="BC2" s="533"/>
      <c r="BD2" s="533"/>
      <c r="BE2" s="533"/>
      <c r="BF2" s="533"/>
      <c r="BG2" s="533"/>
      <c r="BH2" s="533"/>
      <c r="BI2" s="533"/>
      <c r="BJ2" s="533"/>
      <c r="BK2" s="533"/>
      <c r="BL2" s="533"/>
      <c r="BM2" s="533"/>
      <c r="BN2" s="533"/>
      <c r="BO2" s="533"/>
      <c r="BP2" s="533"/>
      <c r="BQ2" s="533"/>
      <c r="BR2" s="533"/>
      <c r="BS2" s="533"/>
      <c r="BT2" s="533"/>
      <c r="BU2" s="533"/>
      <c r="BV2" s="533"/>
      <c r="BW2" s="533"/>
      <c r="BX2" s="534"/>
    </row>
    <row r="3" spans="1:99" ht="21.6" thickBot="1" x14ac:dyDescent="0.3">
      <c r="B3" s="535" t="s">
        <v>39</v>
      </c>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536"/>
      <c r="AJ3" s="536"/>
      <c r="AK3" s="536"/>
      <c r="AL3" s="536"/>
      <c r="AM3" s="536"/>
      <c r="AN3" s="536"/>
      <c r="AO3" s="536"/>
      <c r="AP3" s="536"/>
      <c r="AQ3" s="536"/>
      <c r="AR3" s="536"/>
      <c r="AS3" s="536"/>
      <c r="AT3" s="536"/>
      <c r="AU3" s="536"/>
      <c r="AV3" s="536"/>
      <c r="AW3" s="536"/>
      <c r="AX3" s="536"/>
      <c r="AY3" s="536"/>
      <c r="AZ3" s="536"/>
      <c r="BA3" s="536"/>
      <c r="BB3" s="536"/>
      <c r="BC3" s="536"/>
      <c r="BD3" s="536"/>
      <c r="BE3" s="536"/>
      <c r="BF3" s="536"/>
      <c r="BG3" s="536"/>
      <c r="BH3" s="536"/>
      <c r="BI3" s="536"/>
      <c r="BJ3" s="536"/>
      <c r="BK3" s="536"/>
      <c r="BL3" s="536"/>
      <c r="BM3" s="536"/>
      <c r="BN3" s="536"/>
      <c r="BO3" s="536"/>
      <c r="BP3" s="536"/>
      <c r="BQ3" s="536"/>
      <c r="BR3" s="536"/>
      <c r="BS3" s="536"/>
      <c r="BT3" s="536"/>
      <c r="BU3" s="536"/>
      <c r="BV3" s="536"/>
      <c r="BW3" s="536"/>
      <c r="BX3" s="537"/>
      <c r="CA3" s="24" t="s">
        <v>214</v>
      </c>
      <c r="CB3" s="24" t="s">
        <v>17</v>
      </c>
    </row>
    <row r="4" spans="1:99" s="25" customFormat="1" ht="15.6" x14ac:dyDescent="0.25">
      <c r="B4" s="578" t="s">
        <v>9</v>
      </c>
      <c r="C4" s="576"/>
      <c r="D4" s="576"/>
      <c r="E4" s="576"/>
      <c r="F4" s="576"/>
      <c r="G4" s="576"/>
      <c r="H4" s="576"/>
      <c r="I4" s="576"/>
      <c r="J4" s="576"/>
      <c r="K4" s="576"/>
      <c r="L4" s="576"/>
      <c r="M4" s="576"/>
      <c r="N4" s="576"/>
      <c r="O4" s="576"/>
      <c r="P4" s="576"/>
      <c r="Q4" s="576"/>
      <c r="R4" s="576"/>
      <c r="S4" s="576"/>
      <c r="T4" s="576"/>
      <c r="U4" s="576"/>
      <c r="V4" s="576"/>
      <c r="W4" s="576"/>
      <c r="X4" s="576"/>
      <c r="Y4" s="577"/>
      <c r="Z4" s="575" t="s">
        <v>88</v>
      </c>
      <c r="AA4" s="576"/>
      <c r="AB4" s="576"/>
      <c r="AC4" s="576"/>
      <c r="AD4" s="576"/>
      <c r="AE4" s="576"/>
      <c r="AF4" s="576"/>
      <c r="AG4" s="576"/>
      <c r="AH4" s="576"/>
      <c r="AI4" s="576"/>
      <c r="AJ4" s="577"/>
      <c r="AK4" s="575" t="s">
        <v>11</v>
      </c>
      <c r="AL4" s="576"/>
      <c r="AM4" s="576"/>
      <c r="AN4" s="576"/>
      <c r="AO4" s="576"/>
      <c r="AP4" s="576"/>
      <c r="AQ4" s="576"/>
      <c r="AR4" s="577"/>
      <c r="AS4" s="575" t="s">
        <v>10</v>
      </c>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6"/>
      <c r="BR4" s="576"/>
      <c r="BS4" s="577"/>
      <c r="BT4" s="538" t="s">
        <v>40</v>
      </c>
      <c r="BU4" s="538"/>
      <c r="BV4" s="538"/>
      <c r="BW4" s="539"/>
      <c r="BX4" s="103" t="s">
        <v>17</v>
      </c>
      <c r="CA4" s="25" t="s">
        <v>215</v>
      </c>
      <c r="CB4" s="25" t="s">
        <v>18</v>
      </c>
      <c r="CU4" s="26"/>
    </row>
    <row r="5" spans="1:99" s="25" customFormat="1" ht="15.6" x14ac:dyDescent="0.25">
      <c r="B5" s="579">
        <f>Summary!B5</f>
        <v>0</v>
      </c>
      <c r="C5" s="580"/>
      <c r="D5" s="580"/>
      <c r="E5" s="580"/>
      <c r="F5" s="580"/>
      <c r="G5" s="580"/>
      <c r="H5" s="580"/>
      <c r="I5" s="580"/>
      <c r="J5" s="580"/>
      <c r="K5" s="580"/>
      <c r="L5" s="580"/>
      <c r="M5" s="580"/>
      <c r="N5" s="580"/>
      <c r="O5" s="580"/>
      <c r="P5" s="580"/>
      <c r="Q5" s="580"/>
      <c r="R5" s="580"/>
      <c r="S5" s="580"/>
      <c r="T5" s="580"/>
      <c r="U5" s="580"/>
      <c r="V5" s="580"/>
      <c r="W5" s="580"/>
      <c r="X5" s="580"/>
      <c r="Y5" s="581"/>
      <c r="Z5" s="586">
        <f>Summary!C5</f>
        <v>0</v>
      </c>
      <c r="AA5" s="587"/>
      <c r="AB5" s="587"/>
      <c r="AC5" s="587"/>
      <c r="AD5" s="587"/>
      <c r="AE5" s="587"/>
      <c r="AF5" s="587"/>
      <c r="AG5" s="587"/>
      <c r="AH5" s="587"/>
      <c r="AI5" s="587"/>
      <c r="AJ5" s="588"/>
      <c r="AK5" s="586" t="str">
        <f>Summary!D5</f>
        <v>A</v>
      </c>
      <c r="AL5" s="587"/>
      <c r="AM5" s="587"/>
      <c r="AN5" s="587"/>
      <c r="AO5" s="587"/>
      <c r="AP5" s="587"/>
      <c r="AQ5" s="587"/>
      <c r="AR5" s="588"/>
      <c r="AS5" s="586">
        <f>Summary!F5</f>
        <v>0</v>
      </c>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8"/>
      <c r="BT5" s="540" t="s">
        <v>45</v>
      </c>
      <c r="BU5" s="540"/>
      <c r="BV5" s="540"/>
      <c r="BW5" s="541"/>
      <c r="BX5" s="104">
        <v>1.5</v>
      </c>
      <c r="CA5" s="25" t="s">
        <v>216</v>
      </c>
      <c r="CU5" s="26"/>
    </row>
    <row r="6" spans="1:99" s="25" customFormat="1" ht="16.2" thickBot="1" x14ac:dyDescent="0.3">
      <c r="B6" s="582"/>
      <c r="C6" s="583"/>
      <c r="D6" s="584"/>
      <c r="E6" s="584"/>
      <c r="F6" s="584"/>
      <c r="G6" s="583"/>
      <c r="H6" s="583"/>
      <c r="I6" s="583"/>
      <c r="J6" s="583"/>
      <c r="K6" s="583"/>
      <c r="L6" s="583"/>
      <c r="M6" s="583"/>
      <c r="N6" s="583"/>
      <c r="O6" s="583"/>
      <c r="P6" s="583"/>
      <c r="Q6" s="583"/>
      <c r="R6" s="583"/>
      <c r="S6" s="583"/>
      <c r="T6" s="583"/>
      <c r="U6" s="583"/>
      <c r="V6" s="583"/>
      <c r="W6" s="583"/>
      <c r="X6" s="583"/>
      <c r="Y6" s="585"/>
      <c r="Z6" s="589"/>
      <c r="AA6" s="590"/>
      <c r="AB6" s="590"/>
      <c r="AC6" s="590"/>
      <c r="AD6" s="590"/>
      <c r="AE6" s="590"/>
      <c r="AF6" s="590"/>
      <c r="AG6" s="590"/>
      <c r="AH6" s="590"/>
      <c r="AI6" s="590"/>
      <c r="AJ6" s="591"/>
      <c r="AK6" s="589"/>
      <c r="AL6" s="590"/>
      <c r="AM6" s="590"/>
      <c r="AN6" s="590"/>
      <c r="AO6" s="590"/>
      <c r="AP6" s="590"/>
      <c r="AQ6" s="590"/>
      <c r="AR6" s="591"/>
      <c r="AS6" s="589"/>
      <c r="AT6" s="590"/>
      <c r="AU6" s="590"/>
      <c r="AV6" s="590"/>
      <c r="AW6" s="590"/>
      <c r="AX6" s="590"/>
      <c r="AY6" s="590"/>
      <c r="AZ6" s="590"/>
      <c r="BA6" s="590"/>
      <c r="BB6" s="590"/>
      <c r="BC6" s="590"/>
      <c r="BD6" s="590"/>
      <c r="BE6" s="590"/>
      <c r="BF6" s="590"/>
      <c r="BG6" s="590"/>
      <c r="BH6" s="590"/>
      <c r="BI6" s="590"/>
      <c r="BJ6" s="590"/>
      <c r="BK6" s="590"/>
      <c r="BL6" s="590"/>
      <c r="BM6" s="590"/>
      <c r="BN6" s="590"/>
      <c r="BO6" s="590"/>
      <c r="BP6" s="590"/>
      <c r="BQ6" s="590"/>
      <c r="BR6" s="590"/>
      <c r="BS6" s="591"/>
      <c r="BT6" s="540" t="s">
        <v>103</v>
      </c>
      <c r="BU6" s="540"/>
      <c r="BV6" s="540"/>
      <c r="BW6" s="541"/>
      <c r="BX6" s="104">
        <v>2</v>
      </c>
      <c r="CA6" s="25" t="s">
        <v>157</v>
      </c>
      <c r="CU6" s="27" t="str">
        <f>IF(ISBLANK(CU4),"",VLOOKUP(CU4,#REF!,2,0))</f>
        <v/>
      </c>
    </row>
    <row r="7" spans="1:99" s="48" customFormat="1" ht="31.2" x14ac:dyDescent="0.25">
      <c r="B7" s="542" t="s">
        <v>41</v>
      </c>
      <c r="C7" s="543"/>
      <c r="D7" s="570" t="s">
        <v>110</v>
      </c>
      <c r="E7" s="529" t="s">
        <v>296</v>
      </c>
      <c r="F7" s="529" t="s">
        <v>292</v>
      </c>
      <c r="G7" s="548" t="s">
        <v>21</v>
      </c>
      <c r="H7" s="552" t="s">
        <v>57</v>
      </c>
      <c r="I7" s="553"/>
      <c r="J7" s="553"/>
      <c r="K7" s="553"/>
      <c r="L7" s="553"/>
      <c r="M7" s="553"/>
      <c r="N7" s="553"/>
      <c r="O7" s="553"/>
      <c r="P7" s="553"/>
      <c r="Q7" s="553"/>
      <c r="R7" s="553"/>
      <c r="S7" s="553"/>
      <c r="T7" s="553"/>
      <c r="U7" s="553"/>
      <c r="V7" s="553"/>
      <c r="W7" s="553"/>
      <c r="X7" s="553"/>
      <c r="Y7" s="553"/>
      <c r="Z7" s="553"/>
      <c r="AA7" s="553"/>
      <c r="AB7" s="553"/>
      <c r="AC7" s="553"/>
      <c r="AD7" s="553"/>
      <c r="AE7" s="553"/>
      <c r="AF7" s="553"/>
      <c r="AG7" s="553"/>
      <c r="AH7" s="553"/>
      <c r="AI7" s="553"/>
      <c r="AJ7" s="553"/>
      <c r="AK7" s="553"/>
      <c r="AL7" s="553"/>
      <c r="AM7" s="553"/>
      <c r="AN7" s="553"/>
      <c r="AO7" s="553"/>
      <c r="AP7" s="553"/>
      <c r="AQ7" s="553"/>
      <c r="AR7" s="553"/>
      <c r="AS7" s="158"/>
      <c r="AT7" s="158"/>
      <c r="AU7" s="158"/>
      <c r="AV7" s="158"/>
      <c r="AW7" s="158"/>
      <c r="AX7" s="162"/>
      <c r="AY7" s="162"/>
      <c r="AZ7" s="190"/>
      <c r="BA7" s="190"/>
      <c r="BB7" s="190"/>
      <c r="BC7" s="190"/>
      <c r="BD7" s="190"/>
      <c r="BE7" s="190"/>
      <c r="BF7" s="190"/>
      <c r="BG7" s="190"/>
      <c r="BH7" s="190"/>
      <c r="BI7" s="190"/>
      <c r="BJ7" s="190"/>
      <c r="BK7" s="190"/>
      <c r="BL7" s="190"/>
      <c r="BM7" s="190"/>
      <c r="BN7" s="190"/>
      <c r="BO7" s="190"/>
      <c r="BP7" s="190"/>
      <c r="BQ7" s="162"/>
      <c r="BR7" s="158"/>
      <c r="BS7" s="158"/>
      <c r="BT7" s="43">
        <f>SUMIFS(BT13:BT1001,G13:G1001,"REG")</f>
        <v>0</v>
      </c>
      <c r="BU7" s="44" t="s">
        <v>22</v>
      </c>
      <c r="BV7" s="45"/>
      <c r="BW7" s="46" t="s">
        <v>23</v>
      </c>
      <c r="BX7" s="47">
        <f>SUMIFS(BX13:BX1001,G13:G1001,"REG")</f>
        <v>0</v>
      </c>
      <c r="CU7" s="49"/>
    </row>
    <row r="8" spans="1:99" s="48" customFormat="1" ht="27" customHeight="1" x14ac:dyDescent="0.25">
      <c r="B8" s="544"/>
      <c r="C8" s="545"/>
      <c r="D8" s="571"/>
      <c r="E8" s="530"/>
      <c r="F8" s="530"/>
      <c r="G8" s="549"/>
      <c r="H8" s="554"/>
      <c r="I8" s="555"/>
      <c r="J8" s="555"/>
      <c r="K8" s="555"/>
      <c r="L8" s="555"/>
      <c r="M8" s="555"/>
      <c r="N8" s="555"/>
      <c r="O8" s="555"/>
      <c r="P8" s="555"/>
      <c r="Q8" s="555"/>
      <c r="R8" s="555"/>
      <c r="S8" s="555"/>
      <c r="T8" s="555"/>
      <c r="U8" s="555"/>
      <c r="V8" s="555"/>
      <c r="W8" s="555"/>
      <c r="X8" s="555"/>
      <c r="Y8" s="555"/>
      <c r="Z8" s="555"/>
      <c r="AA8" s="555"/>
      <c r="AB8" s="555"/>
      <c r="AC8" s="555"/>
      <c r="AD8" s="555"/>
      <c r="AE8" s="555"/>
      <c r="AF8" s="555"/>
      <c r="AG8" s="555"/>
      <c r="AH8" s="555"/>
      <c r="AI8" s="555"/>
      <c r="AJ8" s="555"/>
      <c r="AK8" s="555"/>
      <c r="AL8" s="555"/>
      <c r="AM8" s="555"/>
      <c r="AN8" s="555"/>
      <c r="AO8" s="555"/>
      <c r="AP8" s="555"/>
      <c r="AQ8" s="555"/>
      <c r="AR8" s="555"/>
      <c r="AS8" s="159"/>
      <c r="AT8" s="159"/>
      <c r="AU8" s="159"/>
      <c r="AV8" s="159"/>
      <c r="AW8" s="159"/>
      <c r="AX8" s="163"/>
      <c r="AY8" s="163"/>
      <c r="AZ8" s="191"/>
      <c r="BA8" s="191"/>
      <c r="BB8" s="191"/>
      <c r="BC8" s="191"/>
      <c r="BD8" s="191"/>
      <c r="BE8" s="191"/>
      <c r="BF8" s="191"/>
      <c r="BG8" s="191"/>
      <c r="BH8" s="191"/>
      <c r="BI8" s="191"/>
      <c r="BJ8" s="191"/>
      <c r="BK8" s="191"/>
      <c r="BL8" s="191"/>
      <c r="BM8" s="191"/>
      <c r="BN8" s="191"/>
      <c r="BO8" s="191"/>
      <c r="BP8" s="191"/>
      <c r="BQ8" s="163"/>
      <c r="BR8" s="159"/>
      <c r="BS8" s="159"/>
      <c r="BT8" s="50">
        <f>SUMIFS(BT13:BT1001,G13:G1001,"OT*")</f>
        <v>0</v>
      </c>
      <c r="BU8" s="51" t="s">
        <v>24</v>
      </c>
      <c r="BV8" s="52"/>
      <c r="BW8" s="53" t="s">
        <v>25</v>
      </c>
      <c r="BX8" s="54">
        <f>SUMIFS(BX13:BX1001,G13:G1001,"OT*")</f>
        <v>0</v>
      </c>
      <c r="CU8" s="49"/>
    </row>
    <row r="9" spans="1:99" s="48" customFormat="1" ht="25.2" customHeight="1" thickBot="1" x14ac:dyDescent="0.3">
      <c r="B9" s="544"/>
      <c r="C9" s="545"/>
      <c r="D9" s="571"/>
      <c r="E9" s="530"/>
      <c r="F9" s="530"/>
      <c r="G9" s="549"/>
      <c r="H9" s="556"/>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160"/>
      <c r="AT9" s="160"/>
      <c r="AU9" s="160"/>
      <c r="AV9" s="160"/>
      <c r="AW9" s="160"/>
      <c r="AX9" s="164"/>
      <c r="AY9" s="164"/>
      <c r="AZ9" s="192"/>
      <c r="BA9" s="192"/>
      <c r="BB9" s="192"/>
      <c r="BC9" s="192"/>
      <c r="BD9" s="192"/>
      <c r="BE9" s="192"/>
      <c r="BF9" s="192"/>
      <c r="BG9" s="192"/>
      <c r="BH9" s="192"/>
      <c r="BI9" s="192"/>
      <c r="BJ9" s="192"/>
      <c r="BK9" s="192"/>
      <c r="BL9" s="192"/>
      <c r="BM9" s="192"/>
      <c r="BN9" s="192"/>
      <c r="BO9" s="192"/>
      <c r="BP9" s="192"/>
      <c r="BQ9" s="164"/>
      <c r="BR9" s="160"/>
      <c r="BS9" s="160"/>
      <c r="BT9" s="55">
        <f>SUM(BT13:BT1010)</f>
        <v>0</v>
      </c>
      <c r="BU9" s="56" t="s">
        <v>26</v>
      </c>
      <c r="BV9" s="57"/>
      <c r="BW9" s="58" t="s">
        <v>12</v>
      </c>
      <c r="BX9" s="59">
        <f>SUM(BX13:BX1010)</f>
        <v>0</v>
      </c>
      <c r="CU9" s="49"/>
    </row>
    <row r="10" spans="1:99" s="48" customFormat="1" ht="21" customHeight="1" x14ac:dyDescent="0.25">
      <c r="B10" s="544"/>
      <c r="C10" s="545"/>
      <c r="D10" s="571"/>
      <c r="E10" s="530"/>
      <c r="F10" s="530"/>
      <c r="G10" s="550"/>
      <c r="H10" s="558">
        <v>43537</v>
      </c>
      <c r="I10" s="560">
        <f>H10+1</f>
        <v>43538</v>
      </c>
      <c r="J10" s="560">
        <f t="shared" ref="J10:V10" si="0">I10+1</f>
        <v>43539</v>
      </c>
      <c r="K10" s="560">
        <f t="shared" si="0"/>
        <v>43540</v>
      </c>
      <c r="L10" s="560">
        <f t="shared" si="0"/>
        <v>43541</v>
      </c>
      <c r="M10" s="560">
        <f t="shared" si="0"/>
        <v>43542</v>
      </c>
      <c r="N10" s="560">
        <f t="shared" si="0"/>
        <v>43543</v>
      </c>
      <c r="O10" s="560">
        <f t="shared" si="0"/>
        <v>43544</v>
      </c>
      <c r="P10" s="560">
        <f t="shared" si="0"/>
        <v>43545</v>
      </c>
      <c r="Q10" s="560">
        <f t="shared" si="0"/>
        <v>43546</v>
      </c>
      <c r="R10" s="560">
        <f t="shared" si="0"/>
        <v>43547</v>
      </c>
      <c r="S10" s="560">
        <f t="shared" si="0"/>
        <v>43548</v>
      </c>
      <c r="T10" s="560">
        <f t="shared" si="0"/>
        <v>43549</v>
      </c>
      <c r="U10" s="560">
        <f t="shared" si="0"/>
        <v>43550</v>
      </c>
      <c r="V10" s="560">
        <f t="shared" si="0"/>
        <v>43551</v>
      </c>
      <c r="W10" s="560">
        <f t="shared" ref="W10" si="1">V10+1</f>
        <v>43552</v>
      </c>
      <c r="X10" s="560">
        <f t="shared" ref="X10" si="2">W10+1</f>
        <v>43553</v>
      </c>
      <c r="Y10" s="560">
        <f t="shared" ref="Y10" si="3">X10+1</f>
        <v>43554</v>
      </c>
      <c r="Z10" s="560">
        <f t="shared" ref="Z10" si="4">Y10+1</f>
        <v>43555</v>
      </c>
      <c r="AA10" s="560">
        <f t="shared" ref="AA10" si="5">Z10+1</f>
        <v>43556</v>
      </c>
      <c r="AB10" s="560">
        <f t="shared" ref="AB10" si="6">AA10+1</f>
        <v>43557</v>
      </c>
      <c r="AC10" s="560">
        <f t="shared" ref="AC10" si="7">AB10+1</f>
        <v>43558</v>
      </c>
      <c r="AD10" s="560">
        <f t="shared" ref="AD10" si="8">AC10+1</f>
        <v>43559</v>
      </c>
      <c r="AE10" s="560">
        <f t="shared" ref="AE10" si="9">AD10+1</f>
        <v>43560</v>
      </c>
      <c r="AF10" s="560">
        <f t="shared" ref="AF10" si="10">AE10+1</f>
        <v>43561</v>
      </c>
      <c r="AG10" s="560">
        <f t="shared" ref="AG10" si="11">AF10+1</f>
        <v>43562</v>
      </c>
      <c r="AH10" s="560">
        <f t="shared" ref="AH10" si="12">AG10+1</f>
        <v>43563</v>
      </c>
      <c r="AI10" s="560">
        <f t="shared" ref="AI10" si="13">AH10+1</f>
        <v>43564</v>
      </c>
      <c r="AJ10" s="560">
        <f t="shared" ref="AJ10" si="14">AI10+1</f>
        <v>43565</v>
      </c>
      <c r="AK10" s="560">
        <f t="shared" ref="AK10" si="15">AJ10+1</f>
        <v>43566</v>
      </c>
      <c r="AL10" s="560">
        <f t="shared" ref="AL10" si="16">AK10+1</f>
        <v>43567</v>
      </c>
      <c r="AM10" s="560">
        <f t="shared" ref="AM10" si="17">AL10+1</f>
        <v>43568</v>
      </c>
      <c r="AN10" s="560">
        <f t="shared" ref="AN10" si="18">AM10+1</f>
        <v>43569</v>
      </c>
      <c r="AO10" s="560">
        <f t="shared" ref="AO10" si="19">AN10+1</f>
        <v>43570</v>
      </c>
      <c r="AP10" s="560">
        <f t="shared" ref="AP10" si="20">AO10+1</f>
        <v>43571</v>
      </c>
      <c r="AQ10" s="560">
        <f t="shared" ref="AQ10" si="21">AP10+1</f>
        <v>43572</v>
      </c>
      <c r="AR10" s="560">
        <f t="shared" ref="AR10:AS10" si="22">AQ10+1</f>
        <v>43573</v>
      </c>
      <c r="AS10" s="560">
        <f t="shared" si="22"/>
        <v>43574</v>
      </c>
      <c r="AT10" s="560">
        <f t="shared" ref="AT10" si="23">AS10+1</f>
        <v>43575</v>
      </c>
      <c r="AU10" s="560">
        <f t="shared" ref="AU10" si="24">AT10+1</f>
        <v>43576</v>
      </c>
      <c r="AV10" s="560">
        <f t="shared" ref="AV10" si="25">AU10+1</f>
        <v>43577</v>
      </c>
      <c r="AW10" s="560">
        <f t="shared" ref="AW10" si="26">AV10+1</f>
        <v>43578</v>
      </c>
      <c r="AX10" s="560">
        <f t="shared" ref="AX10" si="27">AW10+1</f>
        <v>43579</v>
      </c>
      <c r="AY10" s="560">
        <f t="shared" ref="AY10" si="28">AX10+1</f>
        <v>43580</v>
      </c>
      <c r="AZ10" s="560">
        <f t="shared" ref="AZ10" si="29">AY10+1</f>
        <v>43581</v>
      </c>
      <c r="BA10" s="560">
        <f t="shared" ref="BA10" si="30">AZ10+1</f>
        <v>43582</v>
      </c>
      <c r="BB10" s="560">
        <f t="shared" ref="BB10" si="31">BA10+1</f>
        <v>43583</v>
      </c>
      <c r="BC10" s="560">
        <f t="shared" ref="BC10" si="32">BB10+1</f>
        <v>43584</v>
      </c>
      <c r="BD10" s="560">
        <f t="shared" ref="BD10" si="33">BC10+1</f>
        <v>43585</v>
      </c>
      <c r="BE10" s="560">
        <f t="shared" ref="BE10" si="34">BD10+1</f>
        <v>43586</v>
      </c>
      <c r="BF10" s="560">
        <f t="shared" ref="BF10" si="35">BE10+1</f>
        <v>43587</v>
      </c>
      <c r="BG10" s="560">
        <f t="shared" ref="BG10" si="36">BF10+1</f>
        <v>43588</v>
      </c>
      <c r="BH10" s="560">
        <f t="shared" ref="BH10" si="37">BG10+1</f>
        <v>43589</v>
      </c>
      <c r="BI10" s="560">
        <f t="shared" ref="BI10" si="38">BH10+1</f>
        <v>43590</v>
      </c>
      <c r="BJ10" s="560">
        <f t="shared" ref="BJ10" si="39">BI10+1</f>
        <v>43591</v>
      </c>
      <c r="BK10" s="560">
        <f t="shared" ref="BK10" si="40">BJ10+1</f>
        <v>43592</v>
      </c>
      <c r="BL10" s="560">
        <f t="shared" ref="BL10" si="41">BK10+1</f>
        <v>43593</v>
      </c>
      <c r="BM10" s="560">
        <f t="shared" ref="BM10" si="42">BL10+1</f>
        <v>43594</v>
      </c>
      <c r="BN10" s="560">
        <f t="shared" ref="BN10" si="43">BM10+1</f>
        <v>43595</v>
      </c>
      <c r="BO10" s="560">
        <f t="shared" ref="BO10" si="44">BN10+1</f>
        <v>43596</v>
      </c>
      <c r="BP10" s="560">
        <f t="shared" ref="BP10" si="45">BO10+1</f>
        <v>43597</v>
      </c>
      <c r="BQ10" s="560">
        <f t="shared" ref="BQ10" si="46">BP10+1</f>
        <v>43598</v>
      </c>
      <c r="BR10" s="560">
        <f t="shared" ref="BR10" si="47">BQ10+1</f>
        <v>43599</v>
      </c>
      <c r="BS10" s="560">
        <f t="shared" ref="BS10" si="48">BR10+1</f>
        <v>43600</v>
      </c>
      <c r="BT10" s="562" t="s">
        <v>27</v>
      </c>
      <c r="BU10" s="563"/>
      <c r="BV10" s="563"/>
      <c r="BW10" s="563"/>
      <c r="BX10" s="564"/>
      <c r="CU10" s="60" t="str">
        <f>IF(ISBLANK(CU9),"",VLOOKUP(CU9,#REF!,2,0))</f>
        <v/>
      </c>
    </row>
    <row r="11" spans="1:99" s="48" customFormat="1" ht="23.4" customHeight="1" x14ac:dyDescent="0.25">
      <c r="B11" s="544"/>
      <c r="C11" s="545"/>
      <c r="D11" s="571"/>
      <c r="E11" s="530"/>
      <c r="F11" s="530"/>
      <c r="G11" s="550"/>
      <c r="H11" s="558"/>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0"/>
      <c r="AY11" s="560"/>
      <c r="AZ11" s="560"/>
      <c r="BA11" s="560"/>
      <c r="BB11" s="560"/>
      <c r="BC11" s="560"/>
      <c r="BD11" s="560"/>
      <c r="BE11" s="560"/>
      <c r="BF11" s="560"/>
      <c r="BG11" s="560"/>
      <c r="BH11" s="560"/>
      <c r="BI11" s="560"/>
      <c r="BJ11" s="560"/>
      <c r="BK11" s="560"/>
      <c r="BL11" s="560"/>
      <c r="BM11" s="560"/>
      <c r="BN11" s="560"/>
      <c r="BO11" s="560"/>
      <c r="BP11" s="560"/>
      <c r="BQ11" s="560"/>
      <c r="BR11" s="560"/>
      <c r="BS11" s="560"/>
      <c r="BT11" s="565" t="s">
        <v>28</v>
      </c>
      <c r="BU11" s="565" t="s">
        <v>29</v>
      </c>
      <c r="BV11" s="565" t="s">
        <v>30</v>
      </c>
      <c r="BW11" s="565" t="s">
        <v>31</v>
      </c>
      <c r="BX11" s="567" t="s">
        <v>12</v>
      </c>
      <c r="CU11" s="49"/>
    </row>
    <row r="12" spans="1:99" s="48" customFormat="1" ht="30" customHeight="1" thickBot="1" x14ac:dyDescent="0.3">
      <c r="B12" s="546"/>
      <c r="C12" s="547"/>
      <c r="D12" s="572"/>
      <c r="E12" s="531"/>
      <c r="F12" s="531"/>
      <c r="G12" s="551"/>
      <c r="H12" s="559"/>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1"/>
      <c r="BL12" s="561"/>
      <c r="BM12" s="561"/>
      <c r="BN12" s="561"/>
      <c r="BO12" s="561"/>
      <c r="BP12" s="561"/>
      <c r="BQ12" s="561"/>
      <c r="BR12" s="561"/>
      <c r="BS12" s="561"/>
      <c r="BT12" s="566"/>
      <c r="BU12" s="569"/>
      <c r="BV12" s="569"/>
      <c r="BW12" s="569"/>
      <c r="BX12" s="568"/>
      <c r="CU12" s="60" t="str">
        <f>IF(ISBLANK(CU11),"",VLOOKUP(CU11,#REF!,2,0))</f>
        <v/>
      </c>
    </row>
    <row r="13" spans="1:99" s="48" customFormat="1" ht="15" x14ac:dyDescent="0.25">
      <c r="B13" s="61" t="s">
        <v>32</v>
      </c>
      <c r="C13" s="68"/>
      <c r="D13" s="573"/>
      <c r="E13" s="527"/>
      <c r="F13" s="528" t="str">
        <f>IF(E13="","",VLOOKUP(E13,Summary!$L$6:$M$106,2,FALSE))</f>
        <v/>
      </c>
      <c r="G13" s="72" t="s">
        <v>33</v>
      </c>
      <c r="H13" s="138"/>
      <c r="I13" s="141"/>
      <c r="J13" s="141"/>
      <c r="K13" s="141"/>
      <c r="L13" s="141"/>
      <c r="M13" s="141"/>
      <c r="N13" s="141"/>
      <c r="O13" s="141"/>
      <c r="P13" s="141"/>
      <c r="Q13" s="141"/>
      <c r="R13" s="141"/>
      <c r="S13" s="141"/>
      <c r="T13" s="141"/>
      <c r="U13" s="141"/>
      <c r="V13" s="141"/>
      <c r="W13" s="141"/>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62">
        <f>SUM(H13:BS13)</f>
        <v>0</v>
      </c>
      <c r="BU13" s="66"/>
      <c r="BV13" s="77">
        <v>0</v>
      </c>
      <c r="BW13" s="63">
        <f t="shared" ref="BW13:BW30" si="49">(BU13+BV13*BU13)</f>
        <v>0</v>
      </c>
      <c r="BX13" s="64">
        <f t="shared" ref="BX13:BX30" si="50">(BT13*BW13)</f>
        <v>0</v>
      </c>
      <c r="CU13" s="49"/>
    </row>
    <row r="14" spans="1:99" s="48" customFormat="1" ht="15" x14ac:dyDescent="0.25">
      <c r="B14" s="65" t="s">
        <v>42</v>
      </c>
      <c r="C14" s="199"/>
      <c r="D14" s="574"/>
      <c r="E14" s="525"/>
      <c r="F14" s="522"/>
      <c r="G14" s="71" t="s">
        <v>34</v>
      </c>
      <c r="H14" s="138"/>
      <c r="I14" s="141"/>
      <c r="J14" s="141"/>
      <c r="K14" s="141"/>
      <c r="L14" s="139"/>
      <c r="M14" s="141"/>
      <c r="N14" s="141"/>
      <c r="O14" s="141"/>
      <c r="P14" s="141"/>
      <c r="Q14" s="141"/>
      <c r="R14" s="141"/>
      <c r="S14" s="141"/>
      <c r="T14" s="141"/>
      <c r="U14" s="139"/>
      <c r="V14" s="139"/>
      <c r="W14" s="141"/>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62">
        <f>SUM(H14:BS14)</f>
        <v>0</v>
      </c>
      <c r="BU14" s="67">
        <f>BU13*$BX$5</f>
        <v>0</v>
      </c>
      <c r="BV14" s="77"/>
      <c r="BW14" s="63">
        <f t="shared" si="49"/>
        <v>0</v>
      </c>
      <c r="BX14" s="64">
        <f t="shared" si="50"/>
        <v>0</v>
      </c>
      <c r="CU14" s="60" t="str">
        <f>IF(ISBLANK(CU11),"",VLOOKUP(CU11,#REF!,2,0))</f>
        <v/>
      </c>
    </row>
    <row r="15" spans="1:99" s="48" customFormat="1" ht="30" x14ac:dyDescent="0.25">
      <c r="B15" s="196" t="s">
        <v>104</v>
      </c>
      <c r="C15" s="200"/>
      <c r="D15" s="574"/>
      <c r="E15" s="526"/>
      <c r="F15" s="523"/>
      <c r="G15" s="71" t="s">
        <v>44</v>
      </c>
      <c r="H15" s="138"/>
      <c r="I15" s="141"/>
      <c r="J15" s="141"/>
      <c r="K15" s="141"/>
      <c r="L15" s="141"/>
      <c r="M15" s="141"/>
      <c r="N15" s="141"/>
      <c r="O15" s="141"/>
      <c r="P15" s="141"/>
      <c r="Q15" s="141"/>
      <c r="R15" s="141"/>
      <c r="S15" s="141"/>
      <c r="T15" s="141"/>
      <c r="U15" s="141"/>
      <c r="V15" s="141"/>
      <c r="W15" s="141"/>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62">
        <f>SUM(H15:BS15)</f>
        <v>0</v>
      </c>
      <c r="BU15" s="67">
        <f>BU13*$BX$6</f>
        <v>0</v>
      </c>
      <c r="BV15" s="77"/>
      <c r="BW15" s="63">
        <f t="shared" si="49"/>
        <v>0</v>
      </c>
      <c r="BX15" s="64">
        <f t="shared" si="50"/>
        <v>0</v>
      </c>
      <c r="CU15" s="60"/>
    </row>
    <row r="16" spans="1:99" s="48" customFormat="1" ht="15" x14ac:dyDescent="0.25">
      <c r="B16" s="65" t="s">
        <v>32</v>
      </c>
      <c r="C16" s="68"/>
      <c r="D16" s="574"/>
      <c r="E16" s="524"/>
      <c r="F16" s="521" t="str">
        <f>IF(E16="","",VLOOKUP(E16,Summary!$L$6:$M$106,2,FALSE))</f>
        <v/>
      </c>
      <c r="G16" s="71" t="s">
        <v>33</v>
      </c>
      <c r="H16" s="140"/>
      <c r="I16" s="141"/>
      <c r="J16" s="141"/>
      <c r="K16" s="141"/>
      <c r="L16" s="141"/>
      <c r="M16" s="141"/>
      <c r="N16" s="141"/>
      <c r="O16" s="141"/>
      <c r="P16" s="141"/>
      <c r="Q16" s="141"/>
      <c r="R16" s="141"/>
      <c r="S16" s="141"/>
      <c r="T16" s="141"/>
      <c r="U16" s="141"/>
      <c r="V16" s="141"/>
      <c r="W16" s="141"/>
      <c r="X16" s="139"/>
      <c r="Y16" s="141"/>
      <c r="Z16" s="141"/>
      <c r="AA16" s="141"/>
      <c r="AB16" s="141"/>
      <c r="AC16" s="141"/>
      <c r="AD16" s="141"/>
      <c r="AE16" s="141"/>
      <c r="AF16" s="141"/>
      <c r="AG16" s="141"/>
      <c r="AH16" s="141"/>
      <c r="AI16" s="141"/>
      <c r="AJ16" s="141"/>
      <c r="AK16" s="141"/>
      <c r="AL16" s="141"/>
      <c r="AM16" s="141"/>
      <c r="AN16" s="141"/>
      <c r="AO16" s="141"/>
      <c r="AP16" s="141"/>
      <c r="AQ16" s="141"/>
      <c r="AR16" s="141"/>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62">
        <f>SUM(H16:BS16)</f>
        <v>0</v>
      </c>
      <c r="BU16" s="66"/>
      <c r="BV16" s="77"/>
      <c r="BW16" s="63">
        <f t="shared" si="49"/>
        <v>0</v>
      </c>
      <c r="BX16" s="64">
        <f t="shared" si="50"/>
        <v>0</v>
      </c>
      <c r="CU16" s="60" t="e">
        <f>IF(ISBLANK(CU12),"",VLOOKUP(CU12,#REF!,2,0))</f>
        <v>#REF!</v>
      </c>
    </row>
    <row r="17" spans="1:99" s="48" customFormat="1" ht="15" x14ac:dyDescent="0.25">
      <c r="B17" s="65" t="s">
        <v>42</v>
      </c>
      <c r="C17" s="199"/>
      <c r="D17" s="574"/>
      <c r="E17" s="525"/>
      <c r="F17" s="522"/>
      <c r="G17" s="71" t="s">
        <v>34</v>
      </c>
      <c r="H17" s="138"/>
      <c r="I17" s="141"/>
      <c r="J17" s="141"/>
      <c r="K17" s="141"/>
      <c r="L17" s="141"/>
      <c r="M17" s="141"/>
      <c r="N17" s="141"/>
      <c r="O17" s="141"/>
      <c r="P17" s="141"/>
      <c r="Q17" s="141"/>
      <c r="R17" s="141"/>
      <c r="S17" s="141"/>
      <c r="T17" s="141"/>
      <c r="U17" s="141"/>
      <c r="V17" s="141"/>
      <c r="W17" s="141"/>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62">
        <f>SUM(H17:BS17)</f>
        <v>0</v>
      </c>
      <c r="BU17" s="67">
        <f t="shared" ref="BU17" si="51">BU16*$BX$5</f>
        <v>0</v>
      </c>
      <c r="BV17" s="77"/>
      <c r="BW17" s="63">
        <f t="shared" si="49"/>
        <v>0</v>
      </c>
      <c r="BX17" s="64">
        <f t="shared" si="50"/>
        <v>0</v>
      </c>
      <c r="CU17" s="60" t="str">
        <f>IF(ISBLANK(CU13),"",VLOOKUP(CU13,#REF!,2,0))</f>
        <v/>
      </c>
    </row>
    <row r="18" spans="1:99" s="48" customFormat="1" ht="30" x14ac:dyDescent="0.25">
      <c r="B18" s="196" t="s">
        <v>104</v>
      </c>
      <c r="C18" s="200"/>
      <c r="D18" s="574"/>
      <c r="E18" s="526"/>
      <c r="F18" s="523"/>
      <c r="G18" s="71" t="s">
        <v>44</v>
      </c>
      <c r="H18" s="138"/>
      <c r="I18" s="141"/>
      <c r="J18" s="141"/>
      <c r="K18" s="141"/>
      <c r="L18" s="141"/>
      <c r="M18" s="141"/>
      <c r="N18" s="141"/>
      <c r="O18" s="141"/>
      <c r="P18" s="141"/>
      <c r="Q18" s="141"/>
      <c r="R18" s="141"/>
      <c r="S18" s="141"/>
      <c r="T18" s="141"/>
      <c r="U18" s="141"/>
      <c r="V18" s="141"/>
      <c r="W18" s="141"/>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62">
        <f t="shared" ref="BT18:BT81" si="52">SUM(H18:BS18)</f>
        <v>0</v>
      </c>
      <c r="BU18" s="67">
        <f t="shared" ref="BU18" si="53">BU16*$BX$6</f>
        <v>0</v>
      </c>
      <c r="BV18" s="77"/>
      <c r="BW18" s="63">
        <f t="shared" si="49"/>
        <v>0</v>
      </c>
      <c r="BX18" s="64">
        <f t="shared" si="50"/>
        <v>0</v>
      </c>
      <c r="CU18" s="69"/>
    </row>
    <row r="19" spans="1:99" s="48" customFormat="1" ht="15" x14ac:dyDescent="0.25">
      <c r="B19" s="65" t="s">
        <v>32</v>
      </c>
      <c r="C19" s="68"/>
      <c r="D19" s="574"/>
      <c r="E19" s="524"/>
      <c r="F19" s="521" t="str">
        <f>IF(E19="","",VLOOKUP(E19,Summary!$L$6:$M$106,2,FALSE))</f>
        <v/>
      </c>
      <c r="G19" s="71" t="s">
        <v>33</v>
      </c>
      <c r="H19" s="141"/>
      <c r="I19" s="141"/>
      <c r="J19" s="141"/>
      <c r="K19" s="141"/>
      <c r="L19" s="141"/>
      <c r="M19" s="141"/>
      <c r="N19" s="141"/>
      <c r="O19" s="141"/>
      <c r="P19" s="141"/>
      <c r="Q19" s="141"/>
      <c r="R19" s="141"/>
      <c r="S19" s="141"/>
      <c r="T19" s="141"/>
      <c r="U19" s="141"/>
      <c r="V19" s="141"/>
      <c r="W19" s="141"/>
      <c r="X19" s="139"/>
      <c r="Y19" s="141"/>
      <c r="Z19" s="141"/>
      <c r="AA19" s="141"/>
      <c r="AB19" s="141"/>
      <c r="AC19" s="141"/>
      <c r="AD19" s="141"/>
      <c r="AE19" s="141"/>
      <c r="AF19" s="141"/>
      <c r="AG19" s="141"/>
      <c r="AH19" s="141"/>
      <c r="AI19" s="141"/>
      <c r="AJ19" s="141"/>
      <c r="AK19" s="141"/>
      <c r="AL19" s="141"/>
      <c r="AM19" s="141"/>
      <c r="AN19" s="141"/>
      <c r="AO19" s="141"/>
      <c r="AP19" s="141"/>
      <c r="AQ19" s="141"/>
      <c r="AR19" s="141"/>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62">
        <f>SUM(H19:BS19)</f>
        <v>0</v>
      </c>
      <c r="BU19" s="66"/>
      <c r="BV19" s="77"/>
      <c r="BW19" s="63">
        <f t="shared" si="49"/>
        <v>0</v>
      </c>
      <c r="BX19" s="64">
        <f t="shared" si="50"/>
        <v>0</v>
      </c>
      <c r="CB19" s="48" t="s">
        <v>35</v>
      </c>
      <c r="CU19" s="49"/>
    </row>
    <row r="20" spans="1:99" s="48" customFormat="1" ht="15" x14ac:dyDescent="0.25">
      <c r="B20" s="65" t="s">
        <v>42</v>
      </c>
      <c r="C20" s="199"/>
      <c r="D20" s="574"/>
      <c r="E20" s="525"/>
      <c r="F20" s="522"/>
      <c r="G20" s="71" t="s">
        <v>34</v>
      </c>
      <c r="H20" s="139"/>
      <c r="I20" s="141"/>
      <c r="J20" s="141"/>
      <c r="K20" s="141"/>
      <c r="L20" s="139"/>
      <c r="M20" s="141"/>
      <c r="N20" s="141"/>
      <c r="O20" s="141"/>
      <c r="P20" s="141"/>
      <c r="Q20" s="141"/>
      <c r="R20" s="141"/>
      <c r="S20" s="141"/>
      <c r="T20" s="141"/>
      <c r="U20" s="141"/>
      <c r="V20" s="141"/>
      <c r="W20" s="141"/>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62">
        <f t="shared" si="52"/>
        <v>0</v>
      </c>
      <c r="BU20" s="67">
        <f t="shared" ref="BU20" si="54">BU19*$BX$5</f>
        <v>0</v>
      </c>
      <c r="BV20" s="77"/>
      <c r="BW20" s="63">
        <f t="shared" si="49"/>
        <v>0</v>
      </c>
      <c r="BX20" s="64">
        <f t="shared" si="50"/>
        <v>0</v>
      </c>
      <c r="CU20" s="60" t="e">
        <f>IF(ISBLANK(CU16),"",VLOOKUP(CU16,#REF!,2,0))</f>
        <v>#REF!</v>
      </c>
    </row>
    <row r="21" spans="1:99" s="48" customFormat="1" ht="30" x14ac:dyDescent="0.25">
      <c r="B21" s="196" t="s">
        <v>104</v>
      </c>
      <c r="C21" s="200"/>
      <c r="D21" s="574"/>
      <c r="E21" s="526"/>
      <c r="F21" s="523"/>
      <c r="G21" s="71" t="s">
        <v>44</v>
      </c>
      <c r="H21" s="139"/>
      <c r="I21" s="141"/>
      <c r="J21" s="141"/>
      <c r="K21" s="141"/>
      <c r="L21" s="141"/>
      <c r="M21" s="141"/>
      <c r="N21" s="141"/>
      <c r="O21" s="141"/>
      <c r="P21" s="141"/>
      <c r="Q21" s="141"/>
      <c r="R21" s="141"/>
      <c r="S21" s="141"/>
      <c r="T21" s="141"/>
      <c r="U21" s="141"/>
      <c r="V21" s="141"/>
      <c r="W21" s="141"/>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62">
        <f t="shared" si="52"/>
        <v>0</v>
      </c>
      <c r="BU21" s="67">
        <f t="shared" ref="BU21" si="55">BU19*$BX$6</f>
        <v>0</v>
      </c>
      <c r="BV21" s="77"/>
      <c r="BW21" s="63">
        <f t="shared" si="49"/>
        <v>0</v>
      </c>
      <c r="BX21" s="64">
        <f t="shared" si="50"/>
        <v>0</v>
      </c>
      <c r="CU21" s="60"/>
    </row>
    <row r="22" spans="1:99" s="25" customFormat="1" ht="15" x14ac:dyDescent="0.25">
      <c r="B22" s="65" t="s">
        <v>32</v>
      </c>
      <c r="C22" s="68"/>
      <c r="D22" s="574"/>
      <c r="E22" s="524"/>
      <c r="F22" s="521" t="str">
        <f>IF(E22="","",VLOOKUP(E22,Summary!$L$6:$M$106,2,FALSE))</f>
        <v/>
      </c>
      <c r="G22" s="71" t="s">
        <v>33</v>
      </c>
      <c r="H22" s="141"/>
      <c r="I22" s="141"/>
      <c r="J22" s="141"/>
      <c r="K22" s="141"/>
      <c r="L22" s="141"/>
      <c r="M22" s="141"/>
      <c r="N22" s="141"/>
      <c r="O22" s="141"/>
      <c r="P22" s="141"/>
      <c r="Q22" s="141"/>
      <c r="R22" s="141"/>
      <c r="S22" s="141"/>
      <c r="T22" s="141"/>
      <c r="U22" s="141"/>
      <c r="V22" s="141"/>
      <c r="W22" s="141"/>
      <c r="X22" s="139"/>
      <c r="Y22" s="141"/>
      <c r="Z22" s="141"/>
      <c r="AA22" s="141"/>
      <c r="AB22" s="141"/>
      <c r="AC22" s="141"/>
      <c r="AD22" s="141"/>
      <c r="AE22" s="141"/>
      <c r="AF22" s="141"/>
      <c r="AG22" s="141"/>
      <c r="AH22" s="141"/>
      <c r="AI22" s="141"/>
      <c r="AJ22" s="141"/>
      <c r="AK22" s="141"/>
      <c r="AL22" s="141"/>
      <c r="AM22" s="141"/>
      <c r="AN22" s="141"/>
      <c r="AO22" s="141"/>
      <c r="AP22" s="141"/>
      <c r="AQ22" s="141"/>
      <c r="AR22" s="141"/>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62">
        <f t="shared" si="52"/>
        <v>0</v>
      </c>
      <c r="BU22" s="66"/>
      <c r="BV22" s="77"/>
      <c r="BW22" s="63">
        <f t="shared" si="49"/>
        <v>0</v>
      </c>
      <c r="BX22" s="64">
        <f t="shared" si="50"/>
        <v>0</v>
      </c>
      <c r="CU22" s="27" t="e">
        <f>IF(ISBLANK(CU17),"",VLOOKUP(CU17,#REF!,2,0))</f>
        <v>#REF!</v>
      </c>
    </row>
    <row r="23" spans="1:99" s="25" customFormat="1" ht="15" x14ac:dyDescent="0.25">
      <c r="B23" s="65" t="s">
        <v>42</v>
      </c>
      <c r="C23" s="199"/>
      <c r="D23" s="574"/>
      <c r="E23" s="525"/>
      <c r="F23" s="522"/>
      <c r="G23" s="71" t="s">
        <v>34</v>
      </c>
      <c r="H23" s="139"/>
      <c r="I23" s="141"/>
      <c r="J23" s="141"/>
      <c r="K23" s="141"/>
      <c r="L23" s="141"/>
      <c r="M23" s="141"/>
      <c r="N23" s="141"/>
      <c r="O23" s="141"/>
      <c r="P23" s="141"/>
      <c r="Q23" s="141"/>
      <c r="R23" s="141"/>
      <c r="S23" s="141"/>
      <c r="T23" s="141"/>
      <c r="U23" s="141"/>
      <c r="V23" s="141"/>
      <c r="W23" s="141"/>
      <c r="X23" s="139"/>
      <c r="Y23" s="139"/>
      <c r="Z23" s="139"/>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62">
        <f t="shared" si="52"/>
        <v>0</v>
      </c>
      <c r="BU23" s="67">
        <f t="shared" ref="BU23" si="56">BU22*$BX$5</f>
        <v>0</v>
      </c>
      <c r="BV23" s="77"/>
      <c r="BW23" s="63">
        <f t="shared" si="49"/>
        <v>0</v>
      </c>
      <c r="BX23" s="64">
        <f t="shared" si="50"/>
        <v>0</v>
      </c>
      <c r="CU23" s="27" t="str">
        <f>IF(ISBLANK(CU19),"",VLOOKUP(CU19,#REF!,2,0))</f>
        <v/>
      </c>
    </row>
    <row r="24" spans="1:99" s="25" customFormat="1" ht="30" x14ac:dyDescent="0.25">
      <c r="B24" s="196" t="s">
        <v>104</v>
      </c>
      <c r="C24" s="200"/>
      <c r="D24" s="574"/>
      <c r="E24" s="526"/>
      <c r="F24" s="523"/>
      <c r="G24" s="71" t="s">
        <v>44</v>
      </c>
      <c r="H24" s="139"/>
      <c r="I24" s="141"/>
      <c r="J24" s="141"/>
      <c r="K24" s="141"/>
      <c r="L24" s="141"/>
      <c r="M24" s="141"/>
      <c r="N24" s="141"/>
      <c r="O24" s="141"/>
      <c r="P24" s="141"/>
      <c r="Q24" s="141"/>
      <c r="R24" s="141"/>
      <c r="S24" s="141"/>
      <c r="T24" s="141"/>
      <c r="U24" s="141"/>
      <c r="V24" s="141"/>
      <c r="W24" s="141"/>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62">
        <f t="shared" si="52"/>
        <v>0</v>
      </c>
      <c r="BU24" s="67">
        <f t="shared" ref="BU24" si="57">BU22*$BX$6</f>
        <v>0</v>
      </c>
      <c r="BV24" s="77"/>
      <c r="BW24" s="63">
        <f t="shared" si="49"/>
        <v>0</v>
      </c>
      <c r="BX24" s="64">
        <f t="shared" si="50"/>
        <v>0</v>
      </c>
      <c r="CU24" s="70"/>
    </row>
    <row r="25" spans="1:99" s="25" customFormat="1" ht="15" x14ac:dyDescent="0.25">
      <c r="B25" s="65" t="s">
        <v>32</v>
      </c>
      <c r="C25" s="68"/>
      <c r="D25" s="574"/>
      <c r="E25" s="524"/>
      <c r="F25" s="521" t="str">
        <f>IF(E25="","",VLOOKUP(E25,Summary!$L$6:$M$106,2,FALSE))</f>
        <v/>
      </c>
      <c r="G25" s="71" t="s">
        <v>33</v>
      </c>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62">
        <f t="shared" si="52"/>
        <v>0</v>
      </c>
      <c r="BU25" s="66"/>
      <c r="BV25" s="77"/>
      <c r="BW25" s="63">
        <f t="shared" si="49"/>
        <v>0</v>
      </c>
      <c r="BX25" s="64">
        <f t="shared" si="50"/>
        <v>0</v>
      </c>
      <c r="CU25" s="26"/>
    </row>
    <row r="26" spans="1:99" s="25" customFormat="1" ht="15" x14ac:dyDescent="0.25">
      <c r="B26" s="65" t="s">
        <v>42</v>
      </c>
      <c r="C26" s="199"/>
      <c r="D26" s="574"/>
      <c r="E26" s="525"/>
      <c r="F26" s="522"/>
      <c r="G26" s="71" t="s">
        <v>34</v>
      </c>
      <c r="H26" s="139"/>
      <c r="I26" s="141"/>
      <c r="J26" s="141"/>
      <c r="K26" s="141"/>
      <c r="L26" s="141"/>
      <c r="M26" s="141"/>
      <c r="N26" s="141"/>
      <c r="O26" s="141"/>
      <c r="P26" s="141"/>
      <c r="Q26" s="141"/>
      <c r="R26" s="141"/>
      <c r="S26" s="141"/>
      <c r="T26" s="141"/>
      <c r="U26" s="141"/>
      <c r="V26" s="141"/>
      <c r="W26" s="141"/>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62">
        <f t="shared" si="52"/>
        <v>0</v>
      </c>
      <c r="BU26" s="67">
        <f t="shared" ref="BU26" si="58">BU25*$BX$5</f>
        <v>0</v>
      </c>
      <c r="BV26" s="77"/>
      <c r="BW26" s="63">
        <f t="shared" si="49"/>
        <v>0</v>
      </c>
      <c r="BX26" s="64">
        <f t="shared" si="50"/>
        <v>0</v>
      </c>
      <c r="CU26" s="27" t="e">
        <f>IF(ISBLANK(CU22),"",VLOOKUP(CU22,#REF!,2,0))</f>
        <v>#REF!</v>
      </c>
    </row>
    <row r="27" spans="1:99" s="25" customFormat="1" ht="30" x14ac:dyDescent="0.25">
      <c r="A27" s="87"/>
      <c r="B27" s="196" t="s">
        <v>104</v>
      </c>
      <c r="C27" s="200"/>
      <c r="D27" s="574"/>
      <c r="E27" s="526"/>
      <c r="F27" s="523"/>
      <c r="G27" s="71" t="s">
        <v>44</v>
      </c>
      <c r="H27" s="139"/>
      <c r="I27" s="141"/>
      <c r="J27" s="141"/>
      <c r="K27" s="141"/>
      <c r="L27" s="141"/>
      <c r="M27" s="141"/>
      <c r="N27" s="141"/>
      <c r="O27" s="141"/>
      <c r="P27" s="141"/>
      <c r="Q27" s="141"/>
      <c r="R27" s="141"/>
      <c r="S27" s="141"/>
      <c r="T27" s="141"/>
      <c r="U27" s="141"/>
      <c r="V27" s="141"/>
      <c r="W27" s="141"/>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62">
        <f t="shared" si="52"/>
        <v>0</v>
      </c>
      <c r="BU27" s="67">
        <f t="shared" ref="BU27" si="59">BU25*$BX$6</f>
        <v>0</v>
      </c>
      <c r="BV27" s="77"/>
      <c r="BW27" s="63">
        <f t="shared" si="49"/>
        <v>0</v>
      </c>
      <c r="BX27" s="64">
        <f t="shared" si="50"/>
        <v>0</v>
      </c>
      <c r="CU27" s="27"/>
    </row>
    <row r="28" spans="1:99" s="48" customFormat="1" ht="15" x14ac:dyDescent="0.25">
      <c r="A28" s="88"/>
      <c r="B28" s="85" t="s">
        <v>32</v>
      </c>
      <c r="C28" s="68"/>
      <c r="D28" s="574"/>
      <c r="E28" s="524"/>
      <c r="F28" s="521" t="str">
        <f>IF(E28="","",VLOOKUP(E28,Summary!$L$6:$M$106,2,FALSE))</f>
        <v/>
      </c>
      <c r="G28" s="73" t="s">
        <v>33</v>
      </c>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62">
        <f t="shared" si="52"/>
        <v>0</v>
      </c>
      <c r="BU28" s="66"/>
      <c r="BV28" s="77"/>
      <c r="BW28" s="63">
        <f t="shared" si="49"/>
        <v>0</v>
      </c>
      <c r="BX28" s="64">
        <f t="shared" si="50"/>
        <v>0</v>
      </c>
      <c r="CU28" s="60" t="e">
        <f>IF(ISBLANK(CU23),"",VLOOKUP(CU23,#REF!,2,0))</f>
        <v>#REF!</v>
      </c>
    </row>
    <row r="29" spans="1:99" s="48" customFormat="1" ht="15" x14ac:dyDescent="0.25">
      <c r="A29" s="88"/>
      <c r="B29" s="86" t="s">
        <v>42</v>
      </c>
      <c r="C29" s="199"/>
      <c r="D29" s="574"/>
      <c r="E29" s="525"/>
      <c r="F29" s="522"/>
      <c r="G29" s="74" t="s">
        <v>34</v>
      </c>
      <c r="H29" s="139"/>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61"/>
      <c r="AT29" s="161"/>
      <c r="AU29" s="161"/>
      <c r="AV29" s="161"/>
      <c r="AW29" s="161"/>
      <c r="AX29" s="161"/>
      <c r="AY29" s="161"/>
      <c r="AZ29" s="161"/>
      <c r="BA29" s="161"/>
      <c r="BB29" s="161"/>
      <c r="BC29" s="161"/>
      <c r="BD29" s="161"/>
      <c r="BE29" s="161"/>
      <c r="BF29" s="161"/>
      <c r="BG29" s="161"/>
      <c r="BH29" s="161"/>
      <c r="BI29" s="161"/>
      <c r="BJ29" s="161"/>
      <c r="BK29" s="161"/>
      <c r="BL29" s="161"/>
      <c r="BM29" s="161"/>
      <c r="BN29" s="161"/>
      <c r="BO29" s="161"/>
      <c r="BP29" s="161"/>
      <c r="BQ29" s="161"/>
      <c r="BR29" s="161"/>
      <c r="BS29" s="161"/>
      <c r="BT29" s="75">
        <f t="shared" si="52"/>
        <v>0</v>
      </c>
      <c r="BU29" s="67">
        <f t="shared" ref="BU29" si="60">BU28*$BX$5</f>
        <v>0</v>
      </c>
      <c r="BV29" s="77"/>
      <c r="BW29" s="63">
        <f t="shared" si="49"/>
        <v>0</v>
      </c>
      <c r="BX29" s="64">
        <f t="shared" si="50"/>
        <v>0</v>
      </c>
      <c r="CU29" s="60" t="str">
        <f>IF(ISBLANK(CU25),"",VLOOKUP(CU25,#REF!,2,0))</f>
        <v/>
      </c>
    </row>
    <row r="30" spans="1:99" ht="30" x14ac:dyDescent="0.25">
      <c r="A30" s="89"/>
      <c r="B30" s="196" t="s">
        <v>104</v>
      </c>
      <c r="C30" s="200"/>
      <c r="D30" s="574"/>
      <c r="E30" s="526"/>
      <c r="F30" s="523"/>
      <c r="G30" s="71" t="s">
        <v>44</v>
      </c>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76">
        <f t="shared" si="52"/>
        <v>0</v>
      </c>
      <c r="BU30" s="67">
        <f t="shared" ref="BU30" si="61">BU28*$BX$6</f>
        <v>0</v>
      </c>
      <c r="BV30" s="77"/>
      <c r="BW30" s="63">
        <f t="shared" si="49"/>
        <v>0</v>
      </c>
      <c r="BX30" s="64">
        <f t="shared" si="50"/>
        <v>0</v>
      </c>
    </row>
    <row r="31" spans="1:99" ht="15" x14ac:dyDescent="0.25">
      <c r="A31" s="88"/>
      <c r="B31" s="85" t="s">
        <v>32</v>
      </c>
      <c r="C31" s="68"/>
      <c r="D31" s="574"/>
      <c r="E31" s="524"/>
      <c r="F31" s="521" t="str">
        <f>IF(E31="","",VLOOKUP(E31,Summary!$L$6:$M$106,2,FALSE))</f>
        <v/>
      </c>
      <c r="G31" s="73" t="s">
        <v>33</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62">
        <f t="shared" si="52"/>
        <v>0</v>
      </c>
      <c r="BU31" s="66"/>
      <c r="BV31" s="77"/>
      <c r="BW31" s="63">
        <f t="shared" ref="BW31:BW45" si="62">(BU31+BV31*BU31)</f>
        <v>0</v>
      </c>
      <c r="BX31" s="64">
        <f t="shared" ref="BX31:BX45" si="63">(BT31*BW31)</f>
        <v>0</v>
      </c>
    </row>
    <row r="32" spans="1:99" ht="15" x14ac:dyDescent="0.25">
      <c r="A32" s="88"/>
      <c r="B32" s="86" t="s">
        <v>42</v>
      </c>
      <c r="C32" s="199"/>
      <c r="D32" s="574"/>
      <c r="E32" s="525"/>
      <c r="F32" s="522"/>
      <c r="G32" s="74" t="s">
        <v>34</v>
      </c>
      <c r="H32" s="139"/>
      <c r="I32" s="141"/>
      <c r="J32" s="139"/>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1"/>
      <c r="BQ32" s="161"/>
      <c r="BR32" s="161"/>
      <c r="BS32" s="161"/>
      <c r="BT32" s="75">
        <f t="shared" si="52"/>
        <v>0</v>
      </c>
      <c r="BU32" s="67">
        <f t="shared" ref="BU32" si="64">BU31*$BX$5</f>
        <v>0</v>
      </c>
      <c r="BV32" s="77"/>
      <c r="BW32" s="63">
        <f t="shared" si="62"/>
        <v>0</v>
      </c>
      <c r="BX32" s="64">
        <f t="shared" si="63"/>
        <v>0</v>
      </c>
    </row>
    <row r="33" spans="1:76" ht="30" x14ac:dyDescent="0.25">
      <c r="A33" s="89"/>
      <c r="B33" s="196" t="s">
        <v>104</v>
      </c>
      <c r="C33" s="200"/>
      <c r="D33" s="574"/>
      <c r="E33" s="526"/>
      <c r="F33" s="523"/>
      <c r="G33" s="71" t="s">
        <v>44</v>
      </c>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76">
        <f t="shared" si="52"/>
        <v>0</v>
      </c>
      <c r="BU33" s="67">
        <f t="shared" ref="BU33" si="65">BU31*$BX$6</f>
        <v>0</v>
      </c>
      <c r="BV33" s="77"/>
      <c r="BW33" s="63">
        <f t="shared" si="62"/>
        <v>0</v>
      </c>
      <c r="BX33" s="64">
        <f t="shared" si="63"/>
        <v>0</v>
      </c>
    </row>
    <row r="34" spans="1:76" ht="15" x14ac:dyDescent="0.25">
      <c r="A34" s="88"/>
      <c r="B34" s="85" t="s">
        <v>32</v>
      </c>
      <c r="C34" s="68"/>
      <c r="D34" s="574"/>
      <c r="E34" s="524"/>
      <c r="F34" s="521" t="str">
        <f>IF(E34="","",VLOOKUP(E34,Summary!$L$6:$M$106,2,FALSE))</f>
        <v/>
      </c>
      <c r="G34" s="73" t="s">
        <v>33</v>
      </c>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141"/>
      <c r="AJ34" s="141"/>
      <c r="AK34" s="141"/>
      <c r="AL34" s="141"/>
      <c r="AM34" s="141"/>
      <c r="AN34" s="141"/>
      <c r="AO34" s="141"/>
      <c r="AP34" s="141"/>
      <c r="AQ34" s="141"/>
      <c r="AR34" s="141"/>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62">
        <f t="shared" si="52"/>
        <v>0</v>
      </c>
      <c r="BU34" s="66"/>
      <c r="BV34" s="77"/>
      <c r="BW34" s="63">
        <f t="shared" si="62"/>
        <v>0</v>
      </c>
      <c r="BX34" s="64">
        <f t="shared" si="63"/>
        <v>0</v>
      </c>
    </row>
    <row r="35" spans="1:76" ht="15" x14ac:dyDescent="0.25">
      <c r="A35" s="88"/>
      <c r="B35" s="86" t="s">
        <v>42</v>
      </c>
      <c r="C35" s="199"/>
      <c r="D35" s="574"/>
      <c r="E35" s="525"/>
      <c r="F35" s="522"/>
      <c r="G35" s="74" t="s">
        <v>34</v>
      </c>
      <c r="H35" s="141"/>
      <c r="I35" s="141"/>
      <c r="J35" s="139"/>
      <c r="K35" s="141"/>
      <c r="L35" s="139"/>
      <c r="M35" s="141"/>
      <c r="N35" s="141"/>
      <c r="O35" s="141"/>
      <c r="P35" s="141"/>
      <c r="Q35" s="141"/>
      <c r="R35" s="141"/>
      <c r="S35" s="141"/>
      <c r="T35" s="141"/>
      <c r="U35" s="139"/>
      <c r="V35" s="139"/>
      <c r="W35" s="141"/>
      <c r="X35" s="141"/>
      <c r="Y35" s="141"/>
      <c r="Z35" s="141"/>
      <c r="AA35" s="141"/>
      <c r="AB35" s="141"/>
      <c r="AC35" s="141"/>
      <c r="AD35" s="141"/>
      <c r="AE35" s="141"/>
      <c r="AF35" s="141"/>
      <c r="AG35" s="141"/>
      <c r="AH35" s="141"/>
      <c r="AI35" s="141"/>
      <c r="AJ35" s="141"/>
      <c r="AK35" s="141"/>
      <c r="AL35" s="141"/>
      <c r="AM35" s="141"/>
      <c r="AN35" s="141"/>
      <c r="AO35" s="141"/>
      <c r="AP35" s="141"/>
      <c r="AQ35" s="141"/>
      <c r="AR35" s="141"/>
      <c r="AS35" s="161"/>
      <c r="AT35" s="161"/>
      <c r="AU35" s="161"/>
      <c r="AV35" s="161"/>
      <c r="AW35" s="161"/>
      <c r="AX35" s="161"/>
      <c r="AY35" s="161"/>
      <c r="AZ35" s="161"/>
      <c r="BA35" s="161"/>
      <c r="BB35" s="161"/>
      <c r="BC35" s="161"/>
      <c r="BD35" s="161"/>
      <c r="BE35" s="161"/>
      <c r="BF35" s="161"/>
      <c r="BG35" s="161"/>
      <c r="BH35" s="161"/>
      <c r="BI35" s="161"/>
      <c r="BJ35" s="161"/>
      <c r="BK35" s="161"/>
      <c r="BL35" s="161"/>
      <c r="BM35" s="161"/>
      <c r="BN35" s="161"/>
      <c r="BO35" s="161"/>
      <c r="BP35" s="161"/>
      <c r="BQ35" s="161"/>
      <c r="BR35" s="161"/>
      <c r="BS35" s="161"/>
      <c r="BT35" s="75">
        <f t="shared" si="52"/>
        <v>0</v>
      </c>
      <c r="BU35" s="67">
        <f t="shared" ref="BU35" si="66">BU34*$BX$5</f>
        <v>0</v>
      </c>
      <c r="BV35" s="77"/>
      <c r="BW35" s="63">
        <f t="shared" si="62"/>
        <v>0</v>
      </c>
      <c r="BX35" s="64">
        <f t="shared" si="63"/>
        <v>0</v>
      </c>
    </row>
    <row r="36" spans="1:76" ht="30" x14ac:dyDescent="0.25">
      <c r="A36" s="89"/>
      <c r="B36" s="196" t="s">
        <v>104</v>
      </c>
      <c r="C36" s="200"/>
      <c r="D36" s="574"/>
      <c r="E36" s="526"/>
      <c r="F36" s="523"/>
      <c r="G36" s="71" t="s">
        <v>44</v>
      </c>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c r="BL36" s="141"/>
      <c r="BM36" s="141"/>
      <c r="BN36" s="141"/>
      <c r="BO36" s="141"/>
      <c r="BP36" s="141"/>
      <c r="BQ36" s="141"/>
      <c r="BR36" s="141"/>
      <c r="BS36" s="141"/>
      <c r="BT36" s="76">
        <f t="shared" si="52"/>
        <v>0</v>
      </c>
      <c r="BU36" s="67">
        <f t="shared" ref="BU36" si="67">BU34*$BX$6</f>
        <v>0</v>
      </c>
      <c r="BV36" s="77"/>
      <c r="BW36" s="63">
        <f t="shared" si="62"/>
        <v>0</v>
      </c>
      <c r="BX36" s="64">
        <f t="shared" si="63"/>
        <v>0</v>
      </c>
    </row>
    <row r="37" spans="1:76" ht="15" x14ac:dyDescent="0.25">
      <c r="A37" s="88"/>
      <c r="B37" s="85" t="s">
        <v>32</v>
      </c>
      <c r="C37" s="68"/>
      <c r="D37" s="574"/>
      <c r="E37" s="524"/>
      <c r="F37" s="521" t="str">
        <f>IF(E37="","",VLOOKUP(E37,Summary!$L$6:$M$106,2,FALSE))</f>
        <v/>
      </c>
      <c r="G37" s="73" t="s">
        <v>33</v>
      </c>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62">
        <f t="shared" si="52"/>
        <v>0</v>
      </c>
      <c r="BU37" s="66"/>
      <c r="BV37" s="77"/>
      <c r="BW37" s="63">
        <f t="shared" si="62"/>
        <v>0</v>
      </c>
      <c r="BX37" s="64">
        <f t="shared" si="63"/>
        <v>0</v>
      </c>
    </row>
    <row r="38" spans="1:76" ht="15" x14ac:dyDescent="0.25">
      <c r="A38" s="88"/>
      <c r="B38" s="86" t="s">
        <v>42</v>
      </c>
      <c r="C38" s="199"/>
      <c r="D38" s="574"/>
      <c r="E38" s="525"/>
      <c r="F38" s="522"/>
      <c r="G38" s="74" t="s">
        <v>34</v>
      </c>
      <c r="H38" s="139"/>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c r="AR38" s="14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c r="BT38" s="75">
        <f t="shared" si="52"/>
        <v>0</v>
      </c>
      <c r="BU38" s="67">
        <f t="shared" ref="BU38" si="68">BU37*$BX$5</f>
        <v>0</v>
      </c>
      <c r="BV38" s="77"/>
      <c r="BW38" s="63">
        <f t="shared" si="62"/>
        <v>0</v>
      </c>
      <c r="BX38" s="64">
        <f t="shared" si="63"/>
        <v>0</v>
      </c>
    </row>
    <row r="39" spans="1:76" ht="30" x14ac:dyDescent="0.25">
      <c r="A39" s="89"/>
      <c r="B39" s="196" t="s">
        <v>104</v>
      </c>
      <c r="C39" s="200"/>
      <c r="D39" s="574"/>
      <c r="E39" s="526"/>
      <c r="F39" s="523"/>
      <c r="G39" s="71" t="s">
        <v>44</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76">
        <f t="shared" si="52"/>
        <v>0</v>
      </c>
      <c r="BU39" s="67">
        <f t="shared" ref="BU39" si="69">BU37*$BX$6</f>
        <v>0</v>
      </c>
      <c r="BV39" s="77"/>
      <c r="BW39" s="63">
        <f t="shared" si="62"/>
        <v>0</v>
      </c>
      <c r="BX39" s="64">
        <f t="shared" si="63"/>
        <v>0</v>
      </c>
    </row>
    <row r="40" spans="1:76" ht="15" x14ac:dyDescent="0.25">
      <c r="A40" s="88"/>
      <c r="B40" s="85" t="s">
        <v>32</v>
      </c>
      <c r="C40" s="68"/>
      <c r="D40" s="574"/>
      <c r="E40" s="524"/>
      <c r="F40" s="521" t="str">
        <f>IF(E40="","",VLOOKUP(E40,Summary!$L$6:$M$106,2,FALSE))</f>
        <v/>
      </c>
      <c r="G40" s="73" t="s">
        <v>33</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62">
        <f t="shared" si="52"/>
        <v>0</v>
      </c>
      <c r="BU40" s="66"/>
      <c r="BV40" s="77"/>
      <c r="BW40" s="63">
        <f t="shared" si="62"/>
        <v>0</v>
      </c>
      <c r="BX40" s="64">
        <f t="shared" si="63"/>
        <v>0</v>
      </c>
    </row>
    <row r="41" spans="1:76" ht="15" x14ac:dyDescent="0.25">
      <c r="A41" s="88"/>
      <c r="B41" s="86" t="s">
        <v>42</v>
      </c>
      <c r="C41" s="199"/>
      <c r="D41" s="574"/>
      <c r="E41" s="525"/>
      <c r="F41" s="522"/>
      <c r="G41" s="74" t="s">
        <v>34</v>
      </c>
      <c r="H41" s="141"/>
      <c r="I41" s="141"/>
      <c r="J41" s="139"/>
      <c r="K41" s="141"/>
      <c r="L41" s="139"/>
      <c r="M41" s="141"/>
      <c r="N41" s="141"/>
      <c r="O41" s="141"/>
      <c r="P41" s="141"/>
      <c r="Q41" s="141"/>
      <c r="R41" s="141"/>
      <c r="S41" s="141"/>
      <c r="T41" s="141"/>
      <c r="U41" s="141"/>
      <c r="V41" s="139"/>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75">
        <f t="shared" si="52"/>
        <v>0</v>
      </c>
      <c r="BU41" s="67">
        <f t="shared" ref="BU41" si="70">BU40*$BX$5</f>
        <v>0</v>
      </c>
      <c r="BV41" s="77"/>
      <c r="BW41" s="63">
        <f t="shared" si="62"/>
        <v>0</v>
      </c>
      <c r="BX41" s="64">
        <f t="shared" si="63"/>
        <v>0</v>
      </c>
    </row>
    <row r="42" spans="1:76" ht="30" x14ac:dyDescent="0.25">
      <c r="A42" s="89"/>
      <c r="B42" s="196" t="s">
        <v>104</v>
      </c>
      <c r="C42" s="200"/>
      <c r="D42" s="574"/>
      <c r="E42" s="526"/>
      <c r="F42" s="523"/>
      <c r="G42" s="71" t="s">
        <v>44</v>
      </c>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c r="BM42" s="141"/>
      <c r="BN42" s="141"/>
      <c r="BO42" s="141"/>
      <c r="BP42" s="141"/>
      <c r="BQ42" s="141"/>
      <c r="BR42" s="141"/>
      <c r="BS42" s="141"/>
      <c r="BT42" s="76">
        <f t="shared" si="52"/>
        <v>0</v>
      </c>
      <c r="BU42" s="67">
        <f t="shared" ref="BU42" si="71">BU40*$BX$6</f>
        <v>0</v>
      </c>
      <c r="BV42" s="77"/>
      <c r="BW42" s="63">
        <f t="shared" si="62"/>
        <v>0</v>
      </c>
      <c r="BX42" s="64">
        <f t="shared" si="63"/>
        <v>0</v>
      </c>
    </row>
    <row r="43" spans="1:76" ht="15" x14ac:dyDescent="0.25">
      <c r="A43" s="88"/>
      <c r="B43" s="85" t="s">
        <v>32</v>
      </c>
      <c r="C43" s="68"/>
      <c r="D43" s="574"/>
      <c r="E43" s="524"/>
      <c r="F43" s="521" t="str">
        <f>IF(E43="","",VLOOKUP(E43,Summary!$L$6:$M$106,2,FALSE))</f>
        <v/>
      </c>
      <c r="G43" s="73" t="s">
        <v>33</v>
      </c>
      <c r="H43" s="141"/>
      <c r="I43" s="141"/>
      <c r="J43" s="141"/>
      <c r="K43" s="141"/>
      <c r="L43" s="141"/>
      <c r="M43" s="141"/>
      <c r="N43" s="141"/>
      <c r="O43" s="141"/>
      <c r="P43" s="141"/>
      <c r="Q43" s="141"/>
      <c r="R43" s="141"/>
      <c r="S43" s="141"/>
      <c r="T43" s="141"/>
      <c r="U43" s="141"/>
      <c r="V43" s="141"/>
      <c r="W43" s="141"/>
      <c r="X43" s="139"/>
      <c r="Y43" s="141"/>
      <c r="Z43" s="141"/>
      <c r="AA43" s="141"/>
      <c r="AB43" s="141"/>
      <c r="AC43" s="141"/>
      <c r="AD43" s="141"/>
      <c r="AE43" s="141"/>
      <c r="AF43" s="141"/>
      <c r="AG43" s="141"/>
      <c r="AH43" s="141"/>
      <c r="AI43" s="141"/>
      <c r="AJ43" s="141"/>
      <c r="AK43" s="141"/>
      <c r="AL43" s="141"/>
      <c r="AM43" s="141"/>
      <c r="AN43" s="141"/>
      <c r="AO43" s="141"/>
      <c r="AP43" s="141"/>
      <c r="AQ43" s="141"/>
      <c r="AR43" s="141"/>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62">
        <f t="shared" si="52"/>
        <v>0</v>
      </c>
      <c r="BU43" s="66"/>
      <c r="BV43" s="77"/>
      <c r="BW43" s="63">
        <f t="shared" si="62"/>
        <v>0</v>
      </c>
      <c r="BX43" s="64">
        <f t="shared" si="63"/>
        <v>0</v>
      </c>
    </row>
    <row r="44" spans="1:76" ht="15" x14ac:dyDescent="0.25">
      <c r="A44" s="88"/>
      <c r="B44" s="86" t="s">
        <v>42</v>
      </c>
      <c r="C44" s="199"/>
      <c r="D44" s="574"/>
      <c r="E44" s="525"/>
      <c r="F44" s="522"/>
      <c r="G44" s="74" t="s">
        <v>34</v>
      </c>
      <c r="H44" s="139"/>
      <c r="I44" s="141"/>
      <c r="J44" s="139"/>
      <c r="K44" s="141"/>
      <c r="L44" s="139"/>
      <c r="M44" s="141"/>
      <c r="N44" s="141"/>
      <c r="O44" s="141"/>
      <c r="P44" s="141"/>
      <c r="Q44" s="141"/>
      <c r="R44" s="141"/>
      <c r="S44" s="141"/>
      <c r="T44" s="141"/>
      <c r="U44" s="141"/>
      <c r="V44" s="139"/>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61"/>
      <c r="AT44" s="161"/>
      <c r="AU44" s="161"/>
      <c r="AV44" s="161"/>
      <c r="AW44" s="161"/>
      <c r="AX44" s="161"/>
      <c r="AY44" s="161"/>
      <c r="AZ44" s="161"/>
      <c r="BA44" s="161"/>
      <c r="BB44" s="161"/>
      <c r="BC44" s="161"/>
      <c r="BD44" s="161"/>
      <c r="BE44" s="161"/>
      <c r="BF44" s="161"/>
      <c r="BG44" s="161"/>
      <c r="BH44" s="161"/>
      <c r="BI44" s="161"/>
      <c r="BJ44" s="161"/>
      <c r="BK44" s="161"/>
      <c r="BL44" s="161"/>
      <c r="BM44" s="161"/>
      <c r="BN44" s="161"/>
      <c r="BO44" s="161"/>
      <c r="BP44" s="161"/>
      <c r="BQ44" s="161"/>
      <c r="BR44" s="161"/>
      <c r="BS44" s="161"/>
      <c r="BT44" s="75">
        <f t="shared" si="52"/>
        <v>0</v>
      </c>
      <c r="BU44" s="67">
        <f t="shared" ref="BU44" si="72">BU43*$BX$5</f>
        <v>0</v>
      </c>
      <c r="BV44" s="77"/>
      <c r="BW44" s="63">
        <f t="shared" si="62"/>
        <v>0</v>
      </c>
      <c r="BX44" s="64">
        <f t="shared" si="63"/>
        <v>0</v>
      </c>
    </row>
    <row r="45" spans="1:76" ht="30" x14ac:dyDescent="0.25">
      <c r="A45" s="89"/>
      <c r="B45" s="196" t="s">
        <v>104</v>
      </c>
      <c r="C45" s="200"/>
      <c r="D45" s="574"/>
      <c r="E45" s="526"/>
      <c r="F45" s="523"/>
      <c r="G45" s="71" t="s">
        <v>44</v>
      </c>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c r="BK45" s="141"/>
      <c r="BL45" s="141"/>
      <c r="BM45" s="141"/>
      <c r="BN45" s="141"/>
      <c r="BO45" s="141"/>
      <c r="BP45" s="141"/>
      <c r="BQ45" s="141"/>
      <c r="BR45" s="141"/>
      <c r="BS45" s="141"/>
      <c r="BT45" s="76">
        <f t="shared" si="52"/>
        <v>0</v>
      </c>
      <c r="BU45" s="67">
        <f t="shared" ref="BU45" si="73">BU43*$BX$6</f>
        <v>0</v>
      </c>
      <c r="BV45" s="77"/>
      <c r="BW45" s="63">
        <f t="shared" si="62"/>
        <v>0</v>
      </c>
      <c r="BX45" s="64">
        <f t="shared" si="63"/>
        <v>0</v>
      </c>
    </row>
    <row r="46" spans="1:76" ht="15" x14ac:dyDescent="0.25">
      <c r="B46" s="65" t="s">
        <v>32</v>
      </c>
      <c r="C46" s="68"/>
      <c r="D46" s="574"/>
      <c r="E46" s="524"/>
      <c r="F46" s="521" t="str">
        <f>IF(E46="","",VLOOKUP(E46,Summary!$L$6:$M$106,2,FALSE))</f>
        <v/>
      </c>
      <c r="G46" s="73" t="s">
        <v>33</v>
      </c>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c r="AL46" s="141"/>
      <c r="AM46" s="141"/>
      <c r="AN46" s="141"/>
      <c r="AO46" s="141"/>
      <c r="AP46" s="141"/>
      <c r="AQ46" s="141"/>
      <c r="AR46" s="141"/>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62">
        <f t="shared" si="52"/>
        <v>0</v>
      </c>
      <c r="BU46" s="66"/>
      <c r="BV46" s="77"/>
      <c r="BW46" s="63">
        <f t="shared" ref="BW46:BW108" si="74">(BU46+BV46*BU46)</f>
        <v>0</v>
      </c>
      <c r="BX46" s="64">
        <f t="shared" ref="BX46:BX108" si="75">(BT46*BW46)</f>
        <v>0</v>
      </c>
    </row>
    <row r="47" spans="1:76" ht="15" x14ac:dyDescent="0.25">
      <c r="B47" s="137" t="s">
        <v>42</v>
      </c>
      <c r="C47" s="199"/>
      <c r="D47" s="574"/>
      <c r="E47" s="525"/>
      <c r="F47" s="522"/>
      <c r="G47" s="74" t="s">
        <v>34</v>
      </c>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75">
        <f t="shared" si="52"/>
        <v>0</v>
      </c>
      <c r="BU47" s="67">
        <f t="shared" ref="BU47" si="76">BU46*$BX$5</f>
        <v>0</v>
      </c>
      <c r="BV47" s="77"/>
      <c r="BW47" s="63">
        <f t="shared" si="74"/>
        <v>0</v>
      </c>
      <c r="BX47" s="64">
        <f t="shared" si="75"/>
        <v>0</v>
      </c>
    </row>
    <row r="48" spans="1:76" ht="30" x14ac:dyDescent="0.25">
      <c r="B48" s="196" t="s">
        <v>104</v>
      </c>
      <c r="C48" s="200"/>
      <c r="D48" s="574"/>
      <c r="E48" s="526"/>
      <c r="F48" s="523"/>
      <c r="G48" s="71" t="s">
        <v>44</v>
      </c>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1"/>
      <c r="BK48" s="141"/>
      <c r="BL48" s="141"/>
      <c r="BM48" s="141"/>
      <c r="BN48" s="141"/>
      <c r="BO48" s="141"/>
      <c r="BP48" s="141"/>
      <c r="BQ48" s="141"/>
      <c r="BR48" s="141"/>
      <c r="BS48" s="141"/>
      <c r="BT48" s="76">
        <f t="shared" si="52"/>
        <v>0</v>
      </c>
      <c r="BU48" s="67">
        <f t="shared" ref="BU48" si="77">BU46*$BX$6</f>
        <v>0</v>
      </c>
      <c r="BV48" s="77"/>
      <c r="BW48" s="63">
        <f t="shared" si="74"/>
        <v>0</v>
      </c>
      <c r="BX48" s="64">
        <f t="shared" si="75"/>
        <v>0</v>
      </c>
    </row>
    <row r="49" spans="2:76" ht="15" x14ac:dyDescent="0.25">
      <c r="B49" s="65" t="s">
        <v>32</v>
      </c>
      <c r="C49" s="68"/>
      <c r="D49" s="574"/>
      <c r="E49" s="524"/>
      <c r="F49" s="521" t="str">
        <f>IF(E49="","",VLOOKUP(E49,Summary!$L$6:$M$106,2,FALSE))</f>
        <v/>
      </c>
      <c r="G49" s="73" t="s">
        <v>33</v>
      </c>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62">
        <f t="shared" si="52"/>
        <v>0</v>
      </c>
      <c r="BU49" s="66"/>
      <c r="BV49" s="77"/>
      <c r="BW49" s="63">
        <f t="shared" si="74"/>
        <v>0</v>
      </c>
      <c r="BX49" s="64">
        <f t="shared" si="75"/>
        <v>0</v>
      </c>
    </row>
    <row r="50" spans="2:76" ht="15" x14ac:dyDescent="0.25">
      <c r="B50" s="137" t="s">
        <v>42</v>
      </c>
      <c r="C50" s="199"/>
      <c r="D50" s="574"/>
      <c r="E50" s="525"/>
      <c r="F50" s="522"/>
      <c r="G50" s="74" t="s">
        <v>34</v>
      </c>
      <c r="H50" s="141"/>
      <c r="I50" s="141"/>
      <c r="J50" s="141"/>
      <c r="K50" s="141"/>
      <c r="L50" s="141"/>
      <c r="M50" s="141"/>
      <c r="N50" s="141"/>
      <c r="O50" s="141"/>
      <c r="P50" s="141"/>
      <c r="Q50" s="141"/>
      <c r="R50" s="141"/>
      <c r="S50" s="141"/>
      <c r="T50" s="141"/>
      <c r="U50" s="139"/>
      <c r="V50" s="141"/>
      <c r="W50" s="141"/>
      <c r="X50" s="141"/>
      <c r="Y50" s="141"/>
      <c r="Z50" s="141"/>
      <c r="AA50" s="141"/>
      <c r="AB50" s="141"/>
      <c r="AC50" s="141"/>
      <c r="AD50" s="141"/>
      <c r="AE50" s="141"/>
      <c r="AF50" s="141"/>
      <c r="AG50" s="141"/>
      <c r="AH50" s="141"/>
      <c r="AI50" s="141"/>
      <c r="AJ50" s="141"/>
      <c r="AK50" s="141"/>
      <c r="AL50" s="141"/>
      <c r="AM50" s="141"/>
      <c r="AN50" s="141"/>
      <c r="AO50" s="141"/>
      <c r="AP50" s="141"/>
      <c r="AQ50" s="141"/>
      <c r="AR50" s="14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c r="BR50" s="161"/>
      <c r="BS50" s="161"/>
      <c r="BT50" s="75">
        <f t="shared" si="52"/>
        <v>0</v>
      </c>
      <c r="BU50" s="67">
        <f t="shared" ref="BU50" si="78">BU49*$BX$5</f>
        <v>0</v>
      </c>
      <c r="BV50" s="77"/>
      <c r="BW50" s="63">
        <f t="shared" si="74"/>
        <v>0</v>
      </c>
      <c r="BX50" s="64">
        <f t="shared" si="75"/>
        <v>0</v>
      </c>
    </row>
    <row r="51" spans="2:76" ht="30" x14ac:dyDescent="0.25">
      <c r="B51" s="196" t="s">
        <v>104</v>
      </c>
      <c r="C51" s="200"/>
      <c r="D51" s="574"/>
      <c r="E51" s="526"/>
      <c r="F51" s="523"/>
      <c r="G51" s="71" t="s">
        <v>44</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76">
        <f t="shared" si="52"/>
        <v>0</v>
      </c>
      <c r="BU51" s="67">
        <f t="shared" ref="BU51" si="79">BU49*$BX$6</f>
        <v>0</v>
      </c>
      <c r="BV51" s="77"/>
      <c r="BW51" s="63">
        <f t="shared" si="74"/>
        <v>0</v>
      </c>
      <c r="BX51" s="64">
        <f t="shared" si="75"/>
        <v>0</v>
      </c>
    </row>
    <row r="52" spans="2:76" ht="15" x14ac:dyDescent="0.25">
      <c r="B52" s="65" t="s">
        <v>32</v>
      </c>
      <c r="C52" s="68"/>
      <c r="D52" s="574"/>
      <c r="E52" s="524"/>
      <c r="F52" s="521" t="str">
        <f>IF(E52="","",VLOOKUP(E52,Summary!$L$6:$M$106,2,FALSE))</f>
        <v/>
      </c>
      <c r="G52" s="73" t="s">
        <v>33</v>
      </c>
      <c r="H52" s="141"/>
      <c r="I52" s="141"/>
      <c r="J52" s="141"/>
      <c r="K52" s="141"/>
      <c r="L52" s="141"/>
      <c r="M52" s="141"/>
      <c r="N52" s="141"/>
      <c r="O52" s="141"/>
      <c r="P52" s="141"/>
      <c r="Q52" s="141"/>
      <c r="R52" s="141"/>
      <c r="S52" s="141"/>
      <c r="T52" s="141"/>
      <c r="U52" s="141"/>
      <c r="V52" s="141"/>
      <c r="W52" s="141"/>
      <c r="X52" s="139"/>
      <c r="Y52" s="141"/>
      <c r="Z52" s="141"/>
      <c r="AA52" s="141"/>
      <c r="AB52" s="141"/>
      <c r="AC52" s="141"/>
      <c r="AD52" s="141"/>
      <c r="AE52" s="141"/>
      <c r="AF52" s="141"/>
      <c r="AG52" s="141"/>
      <c r="AH52" s="141"/>
      <c r="AI52" s="141"/>
      <c r="AJ52" s="141"/>
      <c r="AK52" s="141"/>
      <c r="AL52" s="141"/>
      <c r="AM52" s="141"/>
      <c r="AN52" s="141"/>
      <c r="AO52" s="141"/>
      <c r="AP52" s="141"/>
      <c r="AQ52" s="141"/>
      <c r="AR52" s="141"/>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62">
        <f t="shared" si="52"/>
        <v>0</v>
      </c>
      <c r="BU52" s="66"/>
      <c r="BV52" s="77"/>
      <c r="BW52" s="63">
        <f t="shared" si="74"/>
        <v>0</v>
      </c>
      <c r="BX52" s="64">
        <f t="shared" si="75"/>
        <v>0</v>
      </c>
    </row>
    <row r="53" spans="2:76" ht="15" x14ac:dyDescent="0.25">
      <c r="B53" s="137" t="s">
        <v>42</v>
      </c>
      <c r="C53" s="199"/>
      <c r="D53" s="574"/>
      <c r="E53" s="525"/>
      <c r="F53" s="522"/>
      <c r="G53" s="74" t="s">
        <v>34</v>
      </c>
      <c r="H53" s="141"/>
      <c r="I53" s="141"/>
      <c r="J53" s="141"/>
      <c r="K53" s="141"/>
      <c r="L53" s="141"/>
      <c r="M53" s="141"/>
      <c r="N53" s="141"/>
      <c r="O53" s="141"/>
      <c r="P53" s="141"/>
      <c r="Q53" s="141"/>
      <c r="R53" s="141"/>
      <c r="S53" s="141"/>
      <c r="T53" s="141"/>
      <c r="U53" s="139"/>
      <c r="V53" s="139"/>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61"/>
      <c r="AT53" s="161"/>
      <c r="AU53" s="161"/>
      <c r="AV53" s="161"/>
      <c r="AW53" s="161"/>
      <c r="AX53" s="161"/>
      <c r="AY53" s="161"/>
      <c r="AZ53" s="161"/>
      <c r="BA53" s="161"/>
      <c r="BB53" s="161"/>
      <c r="BC53" s="161"/>
      <c r="BD53" s="161"/>
      <c r="BE53" s="161"/>
      <c r="BF53" s="161"/>
      <c r="BG53" s="161"/>
      <c r="BH53" s="161"/>
      <c r="BI53" s="161"/>
      <c r="BJ53" s="161"/>
      <c r="BK53" s="161"/>
      <c r="BL53" s="161"/>
      <c r="BM53" s="161"/>
      <c r="BN53" s="161"/>
      <c r="BO53" s="161"/>
      <c r="BP53" s="161"/>
      <c r="BQ53" s="161"/>
      <c r="BR53" s="161"/>
      <c r="BS53" s="161"/>
      <c r="BT53" s="75">
        <f t="shared" si="52"/>
        <v>0</v>
      </c>
      <c r="BU53" s="67">
        <f t="shared" ref="BU53" si="80">BU52*$BX$5</f>
        <v>0</v>
      </c>
      <c r="BV53" s="77"/>
      <c r="BW53" s="63">
        <f t="shared" si="74"/>
        <v>0</v>
      </c>
      <c r="BX53" s="64">
        <f t="shared" si="75"/>
        <v>0</v>
      </c>
    </row>
    <row r="54" spans="2:76" ht="30" x14ac:dyDescent="0.25">
      <c r="B54" s="196" t="s">
        <v>104</v>
      </c>
      <c r="C54" s="200"/>
      <c r="D54" s="574"/>
      <c r="E54" s="526"/>
      <c r="F54" s="523"/>
      <c r="G54" s="71" t="s">
        <v>44</v>
      </c>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76">
        <f t="shared" si="52"/>
        <v>0</v>
      </c>
      <c r="BU54" s="67">
        <f t="shared" ref="BU54" si="81">BU52*$BX$6</f>
        <v>0</v>
      </c>
      <c r="BV54" s="77"/>
      <c r="BW54" s="63">
        <f t="shared" si="74"/>
        <v>0</v>
      </c>
      <c r="BX54" s="64">
        <f t="shared" si="75"/>
        <v>0</v>
      </c>
    </row>
    <row r="55" spans="2:76" ht="15" x14ac:dyDescent="0.25">
      <c r="B55" s="65" t="s">
        <v>32</v>
      </c>
      <c r="C55" s="68"/>
      <c r="D55" s="574"/>
      <c r="E55" s="524"/>
      <c r="F55" s="521" t="str">
        <f>IF(E55="","",VLOOKUP(E55,Summary!$L$6:$M$106,2,FALSE))</f>
        <v/>
      </c>
      <c r="G55" s="73" t="s">
        <v>33</v>
      </c>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c r="AR55" s="141"/>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62">
        <f t="shared" si="52"/>
        <v>0</v>
      </c>
      <c r="BU55" s="66"/>
      <c r="BV55" s="77"/>
      <c r="BW55" s="63">
        <f t="shared" si="74"/>
        <v>0</v>
      </c>
      <c r="BX55" s="64">
        <f t="shared" si="75"/>
        <v>0</v>
      </c>
    </row>
    <row r="56" spans="2:76" ht="15" x14ac:dyDescent="0.25">
      <c r="B56" s="137" t="s">
        <v>42</v>
      </c>
      <c r="C56" s="199"/>
      <c r="D56" s="574"/>
      <c r="E56" s="525"/>
      <c r="F56" s="522"/>
      <c r="G56" s="74" t="s">
        <v>34</v>
      </c>
      <c r="H56" s="141"/>
      <c r="I56" s="141"/>
      <c r="J56" s="139"/>
      <c r="K56" s="141"/>
      <c r="L56" s="139"/>
      <c r="M56" s="141"/>
      <c r="N56" s="141"/>
      <c r="O56" s="141"/>
      <c r="P56" s="141"/>
      <c r="Q56" s="141"/>
      <c r="R56" s="141"/>
      <c r="S56" s="141"/>
      <c r="T56" s="141"/>
      <c r="U56" s="139"/>
      <c r="V56" s="139"/>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61"/>
      <c r="AT56" s="161"/>
      <c r="AU56" s="161"/>
      <c r="AV56" s="161"/>
      <c r="AW56" s="161"/>
      <c r="AX56" s="161"/>
      <c r="AY56" s="161"/>
      <c r="AZ56" s="161"/>
      <c r="BA56" s="161"/>
      <c r="BB56" s="161"/>
      <c r="BC56" s="161"/>
      <c r="BD56" s="161"/>
      <c r="BE56" s="161"/>
      <c r="BF56" s="161"/>
      <c r="BG56" s="161"/>
      <c r="BH56" s="161"/>
      <c r="BI56" s="161"/>
      <c r="BJ56" s="161"/>
      <c r="BK56" s="161"/>
      <c r="BL56" s="161"/>
      <c r="BM56" s="161"/>
      <c r="BN56" s="161"/>
      <c r="BO56" s="161"/>
      <c r="BP56" s="161"/>
      <c r="BQ56" s="161"/>
      <c r="BR56" s="161"/>
      <c r="BS56" s="161"/>
      <c r="BT56" s="75">
        <f t="shared" si="52"/>
        <v>0</v>
      </c>
      <c r="BU56" s="67">
        <f t="shared" ref="BU56" si="82">BU55*$BX$5</f>
        <v>0</v>
      </c>
      <c r="BV56" s="77"/>
      <c r="BW56" s="63">
        <f t="shared" si="74"/>
        <v>0</v>
      </c>
      <c r="BX56" s="64">
        <f t="shared" si="75"/>
        <v>0</v>
      </c>
    </row>
    <row r="57" spans="2:76" ht="30" x14ac:dyDescent="0.25">
      <c r="B57" s="196" t="s">
        <v>104</v>
      </c>
      <c r="C57" s="200"/>
      <c r="D57" s="574"/>
      <c r="E57" s="526"/>
      <c r="F57" s="523"/>
      <c r="G57" s="71" t="s">
        <v>44</v>
      </c>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41"/>
      <c r="BJ57" s="141"/>
      <c r="BK57" s="141"/>
      <c r="BL57" s="141"/>
      <c r="BM57" s="141"/>
      <c r="BN57" s="141"/>
      <c r="BO57" s="141"/>
      <c r="BP57" s="141"/>
      <c r="BQ57" s="141"/>
      <c r="BR57" s="141"/>
      <c r="BS57" s="141"/>
      <c r="BT57" s="76">
        <f t="shared" si="52"/>
        <v>0</v>
      </c>
      <c r="BU57" s="67">
        <f t="shared" ref="BU57" si="83">BU55*$BX$6</f>
        <v>0</v>
      </c>
      <c r="BV57" s="77"/>
      <c r="BW57" s="63">
        <f t="shared" si="74"/>
        <v>0</v>
      </c>
      <c r="BX57" s="64">
        <f t="shared" si="75"/>
        <v>0</v>
      </c>
    </row>
    <row r="58" spans="2:76" ht="15" x14ac:dyDescent="0.25">
      <c r="B58" s="65" t="s">
        <v>32</v>
      </c>
      <c r="C58" s="68"/>
      <c r="D58" s="574"/>
      <c r="E58" s="524"/>
      <c r="F58" s="521" t="str">
        <f>IF(E58="","",VLOOKUP(E58,Summary!$L$6:$M$106,2,FALSE))</f>
        <v/>
      </c>
      <c r="G58" s="73" t="s">
        <v>33</v>
      </c>
      <c r="H58" s="141"/>
      <c r="I58" s="141"/>
      <c r="J58" s="141"/>
      <c r="K58" s="141"/>
      <c r="L58" s="141"/>
      <c r="M58" s="141"/>
      <c r="N58" s="141"/>
      <c r="O58" s="141"/>
      <c r="P58" s="141"/>
      <c r="Q58" s="141"/>
      <c r="R58" s="141"/>
      <c r="S58" s="141"/>
      <c r="T58" s="141"/>
      <c r="U58" s="141"/>
      <c r="V58" s="141"/>
      <c r="W58" s="141"/>
      <c r="X58" s="139"/>
      <c r="Y58" s="141"/>
      <c r="Z58" s="141"/>
      <c r="AA58" s="141"/>
      <c r="AB58" s="141"/>
      <c r="AC58" s="141"/>
      <c r="AD58" s="141"/>
      <c r="AE58" s="141"/>
      <c r="AF58" s="141"/>
      <c r="AG58" s="141"/>
      <c r="AH58" s="141"/>
      <c r="AI58" s="141"/>
      <c r="AJ58" s="141"/>
      <c r="AK58" s="141"/>
      <c r="AL58" s="141"/>
      <c r="AM58" s="141"/>
      <c r="AN58" s="141"/>
      <c r="AO58" s="141"/>
      <c r="AP58" s="141"/>
      <c r="AQ58" s="141"/>
      <c r="AR58" s="141"/>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62">
        <f t="shared" si="52"/>
        <v>0</v>
      </c>
      <c r="BU58" s="66"/>
      <c r="BV58" s="77"/>
      <c r="BW58" s="63">
        <f t="shared" si="74"/>
        <v>0</v>
      </c>
      <c r="BX58" s="64">
        <f t="shared" si="75"/>
        <v>0</v>
      </c>
    </row>
    <row r="59" spans="2:76" ht="15" x14ac:dyDescent="0.25">
      <c r="B59" s="137" t="s">
        <v>42</v>
      </c>
      <c r="C59" s="199"/>
      <c r="D59" s="574"/>
      <c r="E59" s="525"/>
      <c r="F59" s="522"/>
      <c r="G59" s="74" t="s">
        <v>34</v>
      </c>
      <c r="H59" s="139"/>
      <c r="I59" s="141"/>
      <c r="J59" s="139"/>
      <c r="K59" s="141"/>
      <c r="L59" s="139"/>
      <c r="M59" s="141"/>
      <c r="N59" s="141"/>
      <c r="O59" s="141"/>
      <c r="P59" s="141"/>
      <c r="Q59" s="141"/>
      <c r="R59" s="141"/>
      <c r="S59" s="141"/>
      <c r="T59" s="141"/>
      <c r="U59" s="139"/>
      <c r="V59" s="139"/>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61"/>
      <c r="AT59" s="161"/>
      <c r="AU59" s="161"/>
      <c r="AV59" s="161"/>
      <c r="AW59" s="161"/>
      <c r="AX59" s="161"/>
      <c r="AY59" s="161"/>
      <c r="AZ59" s="161"/>
      <c r="BA59" s="161"/>
      <c r="BB59" s="161"/>
      <c r="BC59" s="161"/>
      <c r="BD59" s="161"/>
      <c r="BE59" s="161"/>
      <c r="BF59" s="161"/>
      <c r="BG59" s="161"/>
      <c r="BH59" s="161"/>
      <c r="BI59" s="161"/>
      <c r="BJ59" s="161"/>
      <c r="BK59" s="161"/>
      <c r="BL59" s="161"/>
      <c r="BM59" s="161"/>
      <c r="BN59" s="161"/>
      <c r="BO59" s="161"/>
      <c r="BP59" s="161"/>
      <c r="BQ59" s="161"/>
      <c r="BR59" s="161"/>
      <c r="BS59" s="161"/>
      <c r="BT59" s="75">
        <f t="shared" si="52"/>
        <v>0</v>
      </c>
      <c r="BU59" s="67">
        <f t="shared" ref="BU59" si="84">BU58*$BX$5</f>
        <v>0</v>
      </c>
      <c r="BV59" s="77"/>
      <c r="BW59" s="63">
        <f t="shared" si="74"/>
        <v>0</v>
      </c>
      <c r="BX59" s="64">
        <f t="shared" si="75"/>
        <v>0</v>
      </c>
    </row>
    <row r="60" spans="2:76" ht="30" x14ac:dyDescent="0.25">
      <c r="B60" s="196" t="s">
        <v>104</v>
      </c>
      <c r="C60" s="200"/>
      <c r="D60" s="574"/>
      <c r="E60" s="526"/>
      <c r="F60" s="523"/>
      <c r="G60" s="71" t="s">
        <v>44</v>
      </c>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76">
        <f t="shared" si="52"/>
        <v>0</v>
      </c>
      <c r="BU60" s="67">
        <f t="shared" ref="BU60" si="85">BU58*$BX$6</f>
        <v>0</v>
      </c>
      <c r="BV60" s="77"/>
      <c r="BW60" s="63">
        <f t="shared" si="74"/>
        <v>0</v>
      </c>
      <c r="BX60" s="64">
        <f t="shared" si="75"/>
        <v>0</v>
      </c>
    </row>
    <row r="61" spans="2:76" ht="15" x14ac:dyDescent="0.25">
      <c r="B61" s="65" t="s">
        <v>32</v>
      </c>
      <c r="C61" s="68"/>
      <c r="D61" s="574"/>
      <c r="E61" s="524"/>
      <c r="F61" s="521" t="str">
        <f>IF(E61="","",VLOOKUP(E61,Summary!$L$6:$M$106,2,FALSE))</f>
        <v/>
      </c>
      <c r="G61" s="73" t="s">
        <v>33</v>
      </c>
      <c r="H61" s="141"/>
      <c r="I61" s="141"/>
      <c r="J61" s="141"/>
      <c r="K61" s="141"/>
      <c r="L61" s="141"/>
      <c r="M61" s="141"/>
      <c r="N61" s="141"/>
      <c r="O61" s="141"/>
      <c r="P61" s="141"/>
      <c r="Q61" s="141"/>
      <c r="R61" s="141"/>
      <c r="S61" s="141"/>
      <c r="T61" s="141"/>
      <c r="U61" s="141"/>
      <c r="V61" s="141"/>
      <c r="W61" s="141"/>
      <c r="X61" s="139"/>
      <c r="Y61" s="141"/>
      <c r="Z61" s="141"/>
      <c r="AA61" s="141"/>
      <c r="AB61" s="141"/>
      <c r="AC61" s="141"/>
      <c r="AD61" s="141"/>
      <c r="AE61" s="141"/>
      <c r="AF61" s="141"/>
      <c r="AG61" s="141"/>
      <c r="AH61" s="141"/>
      <c r="AI61" s="141"/>
      <c r="AJ61" s="141"/>
      <c r="AK61" s="141"/>
      <c r="AL61" s="141"/>
      <c r="AM61" s="141"/>
      <c r="AN61" s="141"/>
      <c r="AO61" s="141"/>
      <c r="AP61" s="141"/>
      <c r="AQ61" s="141"/>
      <c r="AR61" s="141"/>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62">
        <f t="shared" si="52"/>
        <v>0</v>
      </c>
      <c r="BU61" s="66"/>
      <c r="BV61" s="77"/>
      <c r="BW61" s="63">
        <f t="shared" si="74"/>
        <v>0</v>
      </c>
      <c r="BX61" s="64">
        <f t="shared" si="75"/>
        <v>0</v>
      </c>
    </row>
    <row r="62" spans="2:76" ht="15" x14ac:dyDescent="0.25">
      <c r="B62" s="137" t="s">
        <v>42</v>
      </c>
      <c r="C62" s="199"/>
      <c r="D62" s="574"/>
      <c r="E62" s="525"/>
      <c r="F62" s="522"/>
      <c r="G62" s="74" t="s">
        <v>34</v>
      </c>
      <c r="H62" s="139"/>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c r="AR62" s="141"/>
      <c r="AS62" s="161"/>
      <c r="AT62" s="161"/>
      <c r="AU62" s="161"/>
      <c r="AV62" s="161"/>
      <c r="AW62" s="161"/>
      <c r="AX62" s="161"/>
      <c r="AY62" s="161"/>
      <c r="AZ62" s="161"/>
      <c r="BA62" s="161"/>
      <c r="BB62" s="161"/>
      <c r="BC62" s="161"/>
      <c r="BD62" s="161"/>
      <c r="BE62" s="161"/>
      <c r="BF62" s="161"/>
      <c r="BG62" s="161"/>
      <c r="BH62" s="161"/>
      <c r="BI62" s="161"/>
      <c r="BJ62" s="161"/>
      <c r="BK62" s="161"/>
      <c r="BL62" s="161"/>
      <c r="BM62" s="161"/>
      <c r="BN62" s="161"/>
      <c r="BO62" s="161"/>
      <c r="BP62" s="161"/>
      <c r="BQ62" s="161"/>
      <c r="BR62" s="161"/>
      <c r="BS62" s="161"/>
      <c r="BT62" s="75">
        <f t="shared" si="52"/>
        <v>0</v>
      </c>
      <c r="BU62" s="67">
        <f t="shared" ref="BU62" si="86">BU61*$BX$5</f>
        <v>0</v>
      </c>
      <c r="BV62" s="77"/>
      <c r="BW62" s="63">
        <f t="shared" si="74"/>
        <v>0</v>
      </c>
      <c r="BX62" s="64">
        <f t="shared" si="75"/>
        <v>0</v>
      </c>
    </row>
    <row r="63" spans="2:76" ht="30" x14ac:dyDescent="0.25">
      <c r="B63" s="196" t="s">
        <v>104</v>
      </c>
      <c r="C63" s="200"/>
      <c r="D63" s="574"/>
      <c r="E63" s="526"/>
      <c r="F63" s="523"/>
      <c r="G63" s="71" t="s">
        <v>44</v>
      </c>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1"/>
      <c r="AL63" s="141"/>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76">
        <f t="shared" si="52"/>
        <v>0</v>
      </c>
      <c r="BU63" s="67">
        <f t="shared" ref="BU63" si="87">BU61*$BX$6</f>
        <v>0</v>
      </c>
      <c r="BV63" s="77"/>
      <c r="BW63" s="63">
        <f t="shared" si="74"/>
        <v>0</v>
      </c>
      <c r="BX63" s="64">
        <f t="shared" si="75"/>
        <v>0</v>
      </c>
    </row>
    <row r="64" spans="2:76" ht="15" x14ac:dyDescent="0.25">
      <c r="B64" s="65" t="s">
        <v>32</v>
      </c>
      <c r="C64" s="68"/>
      <c r="D64" s="574"/>
      <c r="E64" s="524"/>
      <c r="F64" s="521" t="str">
        <f>IF(E64="","",VLOOKUP(E64,Summary!$L$6:$M$106,2,FALSE))</f>
        <v/>
      </c>
      <c r="G64" s="73" t="s">
        <v>33</v>
      </c>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c r="AR64" s="141"/>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62">
        <f t="shared" si="52"/>
        <v>0</v>
      </c>
      <c r="BU64" s="66"/>
      <c r="BV64" s="77"/>
      <c r="BW64" s="63">
        <f t="shared" si="74"/>
        <v>0</v>
      </c>
      <c r="BX64" s="64">
        <f t="shared" si="75"/>
        <v>0</v>
      </c>
    </row>
    <row r="65" spans="2:76" ht="15" x14ac:dyDescent="0.25">
      <c r="B65" s="137" t="s">
        <v>42</v>
      </c>
      <c r="C65" s="199"/>
      <c r="D65" s="574"/>
      <c r="E65" s="525"/>
      <c r="F65" s="522"/>
      <c r="G65" s="74" t="s">
        <v>34</v>
      </c>
      <c r="H65" s="141"/>
      <c r="I65" s="141"/>
      <c r="J65" s="139"/>
      <c r="K65" s="141"/>
      <c r="L65" s="141"/>
      <c r="M65" s="141"/>
      <c r="N65" s="141"/>
      <c r="O65" s="141"/>
      <c r="P65" s="141"/>
      <c r="Q65" s="141"/>
      <c r="R65" s="141"/>
      <c r="S65" s="141"/>
      <c r="T65" s="141"/>
      <c r="U65" s="139"/>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61"/>
      <c r="AT65" s="161"/>
      <c r="AU65" s="161"/>
      <c r="AV65" s="161"/>
      <c r="AW65" s="161"/>
      <c r="AX65" s="161"/>
      <c r="AY65" s="161"/>
      <c r="AZ65" s="161"/>
      <c r="BA65" s="161"/>
      <c r="BB65" s="161"/>
      <c r="BC65" s="161"/>
      <c r="BD65" s="161"/>
      <c r="BE65" s="161"/>
      <c r="BF65" s="161"/>
      <c r="BG65" s="161"/>
      <c r="BH65" s="161"/>
      <c r="BI65" s="161"/>
      <c r="BJ65" s="161"/>
      <c r="BK65" s="161"/>
      <c r="BL65" s="161"/>
      <c r="BM65" s="161"/>
      <c r="BN65" s="161"/>
      <c r="BO65" s="161"/>
      <c r="BP65" s="161"/>
      <c r="BQ65" s="161"/>
      <c r="BR65" s="161"/>
      <c r="BS65" s="161"/>
      <c r="BT65" s="75">
        <f t="shared" si="52"/>
        <v>0</v>
      </c>
      <c r="BU65" s="67">
        <f t="shared" ref="BU65" si="88">BU64*$BX$5</f>
        <v>0</v>
      </c>
      <c r="BV65" s="77"/>
      <c r="BW65" s="63">
        <f t="shared" si="74"/>
        <v>0</v>
      </c>
      <c r="BX65" s="64">
        <f t="shared" si="75"/>
        <v>0</v>
      </c>
    </row>
    <row r="66" spans="2:76" ht="30" x14ac:dyDescent="0.25">
      <c r="B66" s="196" t="s">
        <v>104</v>
      </c>
      <c r="C66" s="200"/>
      <c r="D66" s="574"/>
      <c r="E66" s="526"/>
      <c r="F66" s="523"/>
      <c r="G66" s="71" t="s">
        <v>44</v>
      </c>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c r="BE66" s="141"/>
      <c r="BF66" s="141"/>
      <c r="BG66" s="141"/>
      <c r="BH66" s="141"/>
      <c r="BI66" s="141"/>
      <c r="BJ66" s="141"/>
      <c r="BK66" s="141"/>
      <c r="BL66" s="141"/>
      <c r="BM66" s="141"/>
      <c r="BN66" s="141"/>
      <c r="BO66" s="141"/>
      <c r="BP66" s="141"/>
      <c r="BQ66" s="141"/>
      <c r="BR66" s="141"/>
      <c r="BS66" s="141"/>
      <c r="BT66" s="76">
        <f t="shared" si="52"/>
        <v>0</v>
      </c>
      <c r="BU66" s="67">
        <f t="shared" ref="BU66" si="89">BU64*$BX$6</f>
        <v>0</v>
      </c>
      <c r="BV66" s="77"/>
      <c r="BW66" s="63">
        <f t="shared" si="74"/>
        <v>0</v>
      </c>
      <c r="BX66" s="64">
        <f t="shared" si="75"/>
        <v>0</v>
      </c>
    </row>
    <row r="67" spans="2:76" ht="15" x14ac:dyDescent="0.25">
      <c r="B67" s="65" t="s">
        <v>32</v>
      </c>
      <c r="C67" s="68"/>
      <c r="D67" s="574"/>
      <c r="E67" s="524"/>
      <c r="F67" s="521" t="str">
        <f>IF(E67="","",VLOOKUP(E67,Summary!$L$6:$M$106,2,FALSE))</f>
        <v/>
      </c>
      <c r="G67" s="73" t="s">
        <v>33</v>
      </c>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62">
        <f t="shared" si="52"/>
        <v>0</v>
      </c>
      <c r="BU67" s="66"/>
      <c r="BV67" s="77"/>
      <c r="BW67" s="63">
        <f t="shared" si="74"/>
        <v>0</v>
      </c>
      <c r="BX67" s="64">
        <f t="shared" si="75"/>
        <v>0</v>
      </c>
    </row>
    <row r="68" spans="2:76" ht="15" x14ac:dyDescent="0.25">
      <c r="B68" s="137" t="s">
        <v>42</v>
      </c>
      <c r="C68" s="199"/>
      <c r="D68" s="574"/>
      <c r="E68" s="525"/>
      <c r="F68" s="522"/>
      <c r="G68" s="74" t="s">
        <v>34</v>
      </c>
      <c r="H68" s="141"/>
      <c r="I68" s="141"/>
      <c r="J68" s="141"/>
      <c r="K68" s="141"/>
      <c r="L68" s="139"/>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1"/>
      <c r="AO68" s="141"/>
      <c r="AP68" s="141"/>
      <c r="AQ68" s="141"/>
      <c r="AR68" s="141"/>
      <c r="AS68" s="161"/>
      <c r="AT68" s="161"/>
      <c r="AU68" s="161"/>
      <c r="AV68" s="161"/>
      <c r="AW68" s="161"/>
      <c r="AX68" s="161"/>
      <c r="AY68" s="161"/>
      <c r="AZ68" s="161"/>
      <c r="BA68" s="161"/>
      <c r="BB68" s="161"/>
      <c r="BC68" s="161"/>
      <c r="BD68" s="161"/>
      <c r="BE68" s="161"/>
      <c r="BF68" s="161"/>
      <c r="BG68" s="161"/>
      <c r="BH68" s="161"/>
      <c r="BI68" s="161"/>
      <c r="BJ68" s="161"/>
      <c r="BK68" s="161"/>
      <c r="BL68" s="161"/>
      <c r="BM68" s="161"/>
      <c r="BN68" s="161"/>
      <c r="BO68" s="161"/>
      <c r="BP68" s="161"/>
      <c r="BQ68" s="161"/>
      <c r="BR68" s="161"/>
      <c r="BS68" s="161"/>
      <c r="BT68" s="75">
        <f t="shared" si="52"/>
        <v>0</v>
      </c>
      <c r="BU68" s="67">
        <f t="shared" ref="BU68" si="90">BU67*$BX$5</f>
        <v>0</v>
      </c>
      <c r="BV68" s="77"/>
      <c r="BW68" s="63">
        <f t="shared" si="74"/>
        <v>0</v>
      </c>
      <c r="BX68" s="64">
        <f t="shared" si="75"/>
        <v>0</v>
      </c>
    </row>
    <row r="69" spans="2:76" ht="30" x14ac:dyDescent="0.25">
      <c r="B69" s="196" t="s">
        <v>104</v>
      </c>
      <c r="C69" s="200"/>
      <c r="D69" s="574"/>
      <c r="E69" s="526"/>
      <c r="F69" s="523"/>
      <c r="G69" s="71" t="s">
        <v>44</v>
      </c>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c r="BH69" s="141"/>
      <c r="BI69" s="141"/>
      <c r="BJ69" s="141"/>
      <c r="BK69" s="141"/>
      <c r="BL69" s="141"/>
      <c r="BM69" s="141"/>
      <c r="BN69" s="141"/>
      <c r="BO69" s="141"/>
      <c r="BP69" s="141"/>
      <c r="BQ69" s="141"/>
      <c r="BR69" s="141"/>
      <c r="BS69" s="141"/>
      <c r="BT69" s="76">
        <f t="shared" si="52"/>
        <v>0</v>
      </c>
      <c r="BU69" s="67">
        <f t="shared" ref="BU69" si="91">BU67*$BX$6</f>
        <v>0</v>
      </c>
      <c r="BV69" s="77"/>
      <c r="BW69" s="63">
        <f t="shared" si="74"/>
        <v>0</v>
      </c>
      <c r="BX69" s="64">
        <f t="shared" si="75"/>
        <v>0</v>
      </c>
    </row>
    <row r="70" spans="2:76" ht="15" x14ac:dyDescent="0.25">
      <c r="B70" s="65" t="s">
        <v>32</v>
      </c>
      <c r="C70" s="68"/>
      <c r="D70" s="574"/>
      <c r="E70" s="524"/>
      <c r="F70" s="521" t="str">
        <f>IF(E70="","",VLOOKUP(E70,Summary!$L$6:$M$106,2,FALSE))</f>
        <v/>
      </c>
      <c r="G70" s="73" t="s">
        <v>33</v>
      </c>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62">
        <f t="shared" si="52"/>
        <v>0</v>
      </c>
      <c r="BU70" s="66"/>
      <c r="BV70" s="77"/>
      <c r="BW70" s="63">
        <f t="shared" si="74"/>
        <v>0</v>
      </c>
      <c r="BX70" s="64">
        <f t="shared" si="75"/>
        <v>0</v>
      </c>
    </row>
    <row r="71" spans="2:76" ht="15" x14ac:dyDescent="0.25">
      <c r="B71" s="137" t="s">
        <v>42</v>
      </c>
      <c r="C71" s="199"/>
      <c r="D71" s="574"/>
      <c r="E71" s="525"/>
      <c r="F71" s="522"/>
      <c r="G71" s="74" t="s">
        <v>34</v>
      </c>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61"/>
      <c r="AT71" s="161"/>
      <c r="AU71" s="161"/>
      <c r="AV71" s="161"/>
      <c r="AW71" s="161"/>
      <c r="AX71" s="161"/>
      <c r="AY71" s="161"/>
      <c r="AZ71" s="161"/>
      <c r="BA71" s="161"/>
      <c r="BB71" s="161"/>
      <c r="BC71" s="161"/>
      <c r="BD71" s="161"/>
      <c r="BE71" s="161"/>
      <c r="BF71" s="161"/>
      <c r="BG71" s="161"/>
      <c r="BH71" s="161"/>
      <c r="BI71" s="161"/>
      <c r="BJ71" s="161"/>
      <c r="BK71" s="161"/>
      <c r="BL71" s="161"/>
      <c r="BM71" s="161"/>
      <c r="BN71" s="161"/>
      <c r="BO71" s="161"/>
      <c r="BP71" s="161"/>
      <c r="BQ71" s="161"/>
      <c r="BR71" s="161"/>
      <c r="BS71" s="161"/>
      <c r="BT71" s="75">
        <f t="shared" si="52"/>
        <v>0</v>
      </c>
      <c r="BU71" s="67">
        <f t="shared" ref="BU71" si="92">BU70*$BX$5</f>
        <v>0</v>
      </c>
      <c r="BV71" s="77"/>
      <c r="BW71" s="63">
        <f t="shared" si="74"/>
        <v>0</v>
      </c>
      <c r="BX71" s="64">
        <f t="shared" si="75"/>
        <v>0</v>
      </c>
    </row>
    <row r="72" spans="2:76" ht="30" x14ac:dyDescent="0.25">
      <c r="B72" s="196" t="s">
        <v>104</v>
      </c>
      <c r="C72" s="200"/>
      <c r="D72" s="574"/>
      <c r="E72" s="526"/>
      <c r="F72" s="523"/>
      <c r="G72" s="71" t="s">
        <v>44</v>
      </c>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76">
        <f t="shared" si="52"/>
        <v>0</v>
      </c>
      <c r="BU72" s="67">
        <f t="shared" ref="BU72" si="93">BU70*$BX$6</f>
        <v>0</v>
      </c>
      <c r="BV72" s="77"/>
      <c r="BW72" s="63">
        <f t="shared" si="74"/>
        <v>0</v>
      </c>
      <c r="BX72" s="64">
        <f t="shared" si="75"/>
        <v>0</v>
      </c>
    </row>
    <row r="73" spans="2:76" ht="15" x14ac:dyDescent="0.25">
      <c r="B73" s="65" t="s">
        <v>32</v>
      </c>
      <c r="C73" s="68"/>
      <c r="D73" s="574"/>
      <c r="E73" s="524"/>
      <c r="F73" s="521" t="str">
        <f>IF(E73="","",VLOOKUP(E73,Summary!$L$6:$M$106,2,FALSE))</f>
        <v/>
      </c>
      <c r="G73" s="73" t="s">
        <v>33</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62">
        <f t="shared" si="52"/>
        <v>0</v>
      </c>
      <c r="BU73" s="66"/>
      <c r="BV73" s="77"/>
      <c r="BW73" s="63">
        <f t="shared" si="74"/>
        <v>0</v>
      </c>
      <c r="BX73" s="64">
        <f t="shared" si="75"/>
        <v>0</v>
      </c>
    </row>
    <row r="74" spans="2:76" ht="15" x14ac:dyDescent="0.25">
      <c r="B74" s="137" t="s">
        <v>42</v>
      </c>
      <c r="C74" s="199"/>
      <c r="D74" s="574"/>
      <c r="E74" s="525"/>
      <c r="F74" s="522"/>
      <c r="G74" s="74" t="s">
        <v>34</v>
      </c>
      <c r="H74" s="139"/>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61"/>
      <c r="AT74" s="161"/>
      <c r="AU74" s="161"/>
      <c r="AV74" s="161"/>
      <c r="AW74" s="161"/>
      <c r="AX74" s="161"/>
      <c r="AY74" s="161"/>
      <c r="AZ74" s="161"/>
      <c r="BA74" s="161"/>
      <c r="BB74" s="161"/>
      <c r="BC74" s="161"/>
      <c r="BD74" s="161"/>
      <c r="BE74" s="161"/>
      <c r="BF74" s="161"/>
      <c r="BG74" s="161"/>
      <c r="BH74" s="161"/>
      <c r="BI74" s="161"/>
      <c r="BJ74" s="161"/>
      <c r="BK74" s="161"/>
      <c r="BL74" s="161"/>
      <c r="BM74" s="161"/>
      <c r="BN74" s="161"/>
      <c r="BO74" s="161"/>
      <c r="BP74" s="161"/>
      <c r="BQ74" s="161"/>
      <c r="BR74" s="161"/>
      <c r="BS74" s="161"/>
      <c r="BT74" s="75">
        <f t="shared" si="52"/>
        <v>0</v>
      </c>
      <c r="BU74" s="67">
        <f t="shared" ref="BU74" si="94">BU73*$BX$5</f>
        <v>0</v>
      </c>
      <c r="BV74" s="77"/>
      <c r="BW74" s="63">
        <f t="shared" si="74"/>
        <v>0</v>
      </c>
      <c r="BX74" s="64">
        <f t="shared" si="75"/>
        <v>0</v>
      </c>
    </row>
    <row r="75" spans="2:76" ht="30" x14ac:dyDescent="0.25">
      <c r="B75" s="196" t="s">
        <v>104</v>
      </c>
      <c r="C75" s="200"/>
      <c r="D75" s="574"/>
      <c r="E75" s="526"/>
      <c r="F75" s="523"/>
      <c r="G75" s="71" t="s">
        <v>44</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76">
        <f t="shared" si="52"/>
        <v>0</v>
      </c>
      <c r="BU75" s="67">
        <f t="shared" ref="BU75" si="95">BU73*$BX$6</f>
        <v>0</v>
      </c>
      <c r="BV75" s="77"/>
      <c r="BW75" s="63">
        <f t="shared" si="74"/>
        <v>0</v>
      </c>
      <c r="BX75" s="64">
        <f t="shared" si="75"/>
        <v>0</v>
      </c>
    </row>
    <row r="76" spans="2:76" ht="15" x14ac:dyDescent="0.25">
      <c r="B76" s="65" t="s">
        <v>32</v>
      </c>
      <c r="C76" s="68"/>
      <c r="D76" s="574"/>
      <c r="E76" s="524"/>
      <c r="F76" s="521" t="str">
        <f>IF(E76="","",VLOOKUP(E76,Summary!$L$6:$M$106,2,FALSE))</f>
        <v/>
      </c>
      <c r="G76" s="73" t="s">
        <v>33</v>
      </c>
      <c r="H76" s="141"/>
      <c r="I76" s="141"/>
      <c r="J76" s="141"/>
      <c r="K76" s="141"/>
      <c r="L76" s="141"/>
      <c r="M76" s="141"/>
      <c r="N76" s="141"/>
      <c r="O76" s="141"/>
      <c r="P76" s="141"/>
      <c r="Q76" s="141"/>
      <c r="R76" s="141"/>
      <c r="S76" s="141"/>
      <c r="T76" s="141"/>
      <c r="U76" s="141"/>
      <c r="V76" s="141"/>
      <c r="W76" s="141"/>
      <c r="X76" s="139"/>
      <c r="Y76" s="141"/>
      <c r="Z76" s="141"/>
      <c r="AA76" s="141"/>
      <c r="AB76" s="141"/>
      <c r="AC76" s="141"/>
      <c r="AD76" s="141"/>
      <c r="AE76" s="141"/>
      <c r="AF76" s="141"/>
      <c r="AG76" s="141"/>
      <c r="AH76" s="141"/>
      <c r="AI76" s="141"/>
      <c r="AJ76" s="141"/>
      <c r="AK76" s="141"/>
      <c r="AL76" s="141"/>
      <c r="AM76" s="141"/>
      <c r="AN76" s="141"/>
      <c r="AO76" s="141"/>
      <c r="AP76" s="141"/>
      <c r="AQ76" s="141"/>
      <c r="AR76" s="141"/>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62">
        <f t="shared" si="52"/>
        <v>0</v>
      </c>
      <c r="BU76" s="66"/>
      <c r="BV76" s="77"/>
      <c r="BW76" s="63">
        <f t="shared" si="74"/>
        <v>0</v>
      </c>
      <c r="BX76" s="64">
        <f t="shared" si="75"/>
        <v>0</v>
      </c>
    </row>
    <row r="77" spans="2:76" ht="15" x14ac:dyDescent="0.25">
      <c r="B77" s="137" t="s">
        <v>42</v>
      </c>
      <c r="C77" s="199"/>
      <c r="D77" s="574"/>
      <c r="E77" s="525"/>
      <c r="F77" s="522"/>
      <c r="G77" s="74" t="s">
        <v>34</v>
      </c>
      <c r="H77" s="139"/>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61"/>
      <c r="AT77" s="161"/>
      <c r="AU77" s="161"/>
      <c r="AV77" s="161"/>
      <c r="AW77" s="161"/>
      <c r="AX77" s="161"/>
      <c r="AY77" s="161"/>
      <c r="AZ77" s="161"/>
      <c r="BA77" s="161"/>
      <c r="BB77" s="161"/>
      <c r="BC77" s="161"/>
      <c r="BD77" s="161"/>
      <c r="BE77" s="161"/>
      <c r="BF77" s="161"/>
      <c r="BG77" s="161"/>
      <c r="BH77" s="161"/>
      <c r="BI77" s="161"/>
      <c r="BJ77" s="161"/>
      <c r="BK77" s="161"/>
      <c r="BL77" s="161"/>
      <c r="BM77" s="161"/>
      <c r="BN77" s="161"/>
      <c r="BO77" s="161"/>
      <c r="BP77" s="161"/>
      <c r="BQ77" s="161"/>
      <c r="BR77" s="161"/>
      <c r="BS77" s="161"/>
      <c r="BT77" s="75">
        <f t="shared" si="52"/>
        <v>0</v>
      </c>
      <c r="BU77" s="67">
        <f t="shared" ref="BU77" si="96">BU76*$BX$5</f>
        <v>0</v>
      </c>
      <c r="BV77" s="77"/>
      <c r="BW77" s="63">
        <f t="shared" si="74"/>
        <v>0</v>
      </c>
      <c r="BX77" s="64">
        <f t="shared" si="75"/>
        <v>0</v>
      </c>
    </row>
    <row r="78" spans="2:76" ht="30" x14ac:dyDescent="0.25">
      <c r="B78" s="196" t="s">
        <v>104</v>
      </c>
      <c r="C78" s="200"/>
      <c r="D78" s="574"/>
      <c r="E78" s="526"/>
      <c r="F78" s="523"/>
      <c r="G78" s="71" t="s">
        <v>44</v>
      </c>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76">
        <f t="shared" si="52"/>
        <v>0</v>
      </c>
      <c r="BU78" s="67">
        <f t="shared" ref="BU78" si="97">BU76*$BX$6</f>
        <v>0</v>
      </c>
      <c r="BV78" s="77"/>
      <c r="BW78" s="63">
        <f t="shared" si="74"/>
        <v>0</v>
      </c>
      <c r="BX78" s="64">
        <f t="shared" si="75"/>
        <v>0</v>
      </c>
    </row>
    <row r="79" spans="2:76" ht="15" x14ac:dyDescent="0.25">
      <c r="B79" s="65" t="s">
        <v>32</v>
      </c>
      <c r="C79" s="68"/>
      <c r="D79" s="574"/>
      <c r="E79" s="524"/>
      <c r="F79" s="521" t="str">
        <f>IF(E79="","",VLOOKUP(E79,Summary!$L$6:$M$106,2,FALSE))</f>
        <v/>
      </c>
      <c r="G79" s="73" t="s">
        <v>33</v>
      </c>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62">
        <f t="shared" si="52"/>
        <v>0</v>
      </c>
      <c r="BU79" s="66"/>
      <c r="BV79" s="77"/>
      <c r="BW79" s="63">
        <f t="shared" si="74"/>
        <v>0</v>
      </c>
      <c r="BX79" s="64">
        <f t="shared" si="75"/>
        <v>0</v>
      </c>
    </row>
    <row r="80" spans="2:76" ht="15" x14ac:dyDescent="0.25">
      <c r="B80" s="137" t="s">
        <v>42</v>
      </c>
      <c r="C80" s="199"/>
      <c r="D80" s="574"/>
      <c r="E80" s="525"/>
      <c r="F80" s="522"/>
      <c r="G80" s="74" t="s">
        <v>34</v>
      </c>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61"/>
      <c r="AT80" s="161"/>
      <c r="AU80" s="161"/>
      <c r="AV80" s="161"/>
      <c r="AW80" s="161"/>
      <c r="AX80" s="161"/>
      <c r="AY80" s="161"/>
      <c r="AZ80" s="161"/>
      <c r="BA80" s="161"/>
      <c r="BB80" s="161"/>
      <c r="BC80" s="161"/>
      <c r="BD80" s="161"/>
      <c r="BE80" s="161"/>
      <c r="BF80" s="161"/>
      <c r="BG80" s="161"/>
      <c r="BH80" s="161"/>
      <c r="BI80" s="161"/>
      <c r="BJ80" s="161"/>
      <c r="BK80" s="161"/>
      <c r="BL80" s="161"/>
      <c r="BM80" s="161"/>
      <c r="BN80" s="161"/>
      <c r="BO80" s="161"/>
      <c r="BP80" s="161"/>
      <c r="BQ80" s="161"/>
      <c r="BR80" s="161"/>
      <c r="BS80" s="161"/>
      <c r="BT80" s="75">
        <f t="shared" si="52"/>
        <v>0</v>
      </c>
      <c r="BU80" s="67">
        <f t="shared" ref="BU80" si="98">BU79*$BX$5</f>
        <v>0</v>
      </c>
      <c r="BV80" s="77"/>
      <c r="BW80" s="63">
        <f t="shared" si="74"/>
        <v>0</v>
      </c>
      <c r="BX80" s="64">
        <f t="shared" si="75"/>
        <v>0</v>
      </c>
    </row>
    <row r="81" spans="2:76" ht="30" x14ac:dyDescent="0.25">
      <c r="B81" s="196" t="s">
        <v>104</v>
      </c>
      <c r="C81" s="200"/>
      <c r="D81" s="574"/>
      <c r="E81" s="526"/>
      <c r="F81" s="523"/>
      <c r="G81" s="71" t="s">
        <v>44</v>
      </c>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76">
        <f t="shared" si="52"/>
        <v>0</v>
      </c>
      <c r="BU81" s="67">
        <f t="shared" ref="BU81" si="99">BU79*$BX$6</f>
        <v>0</v>
      </c>
      <c r="BV81" s="77"/>
      <c r="BW81" s="63">
        <f t="shared" si="74"/>
        <v>0</v>
      </c>
      <c r="BX81" s="64">
        <f t="shared" si="75"/>
        <v>0</v>
      </c>
    </row>
    <row r="82" spans="2:76" ht="15" x14ac:dyDescent="0.25">
      <c r="B82" s="65" t="s">
        <v>32</v>
      </c>
      <c r="C82" s="68"/>
      <c r="D82" s="574"/>
      <c r="E82" s="524"/>
      <c r="F82" s="521" t="str">
        <f>IF(E82="","",VLOOKUP(E82,Summary!$L$6:$M$106,2,FALSE))</f>
        <v/>
      </c>
      <c r="G82" s="73" t="s">
        <v>33</v>
      </c>
      <c r="H82" s="141"/>
      <c r="I82" s="141"/>
      <c r="J82" s="141"/>
      <c r="K82" s="141"/>
      <c r="L82" s="141"/>
      <c r="M82" s="141"/>
      <c r="N82" s="141"/>
      <c r="O82" s="141"/>
      <c r="P82" s="141"/>
      <c r="Q82" s="141"/>
      <c r="R82" s="141"/>
      <c r="S82" s="141"/>
      <c r="T82" s="141"/>
      <c r="U82" s="141"/>
      <c r="V82" s="141"/>
      <c r="W82" s="141"/>
      <c r="X82" s="139"/>
      <c r="Y82" s="141"/>
      <c r="Z82" s="141"/>
      <c r="AA82" s="141"/>
      <c r="AB82" s="141"/>
      <c r="AC82" s="141"/>
      <c r="AD82" s="141"/>
      <c r="AE82" s="141"/>
      <c r="AF82" s="141"/>
      <c r="AG82" s="141"/>
      <c r="AH82" s="141"/>
      <c r="AI82" s="141"/>
      <c r="AJ82" s="141"/>
      <c r="AK82" s="141"/>
      <c r="AL82" s="141"/>
      <c r="AM82" s="141"/>
      <c r="AN82" s="141"/>
      <c r="AO82" s="141"/>
      <c r="AP82" s="141"/>
      <c r="AQ82" s="141"/>
      <c r="AR82" s="141"/>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62">
        <f t="shared" ref="BT82:BT145" si="100">SUM(H82:BS82)</f>
        <v>0</v>
      </c>
      <c r="BU82" s="66"/>
      <c r="BV82" s="77"/>
      <c r="BW82" s="63">
        <f t="shared" si="74"/>
        <v>0</v>
      </c>
      <c r="BX82" s="64">
        <f t="shared" si="75"/>
        <v>0</v>
      </c>
    </row>
    <row r="83" spans="2:76" ht="15" x14ac:dyDescent="0.25">
      <c r="B83" s="137" t="s">
        <v>42</v>
      </c>
      <c r="C83" s="199"/>
      <c r="D83" s="574"/>
      <c r="E83" s="525"/>
      <c r="F83" s="522"/>
      <c r="G83" s="74" t="s">
        <v>34</v>
      </c>
      <c r="H83" s="141"/>
      <c r="I83" s="141"/>
      <c r="J83" s="141"/>
      <c r="K83" s="141"/>
      <c r="L83" s="141"/>
      <c r="M83" s="141"/>
      <c r="N83" s="141"/>
      <c r="O83" s="141"/>
      <c r="P83" s="141"/>
      <c r="Q83" s="141"/>
      <c r="R83" s="141"/>
      <c r="S83" s="141"/>
      <c r="T83" s="141"/>
      <c r="U83" s="141"/>
      <c r="V83" s="141"/>
      <c r="W83" s="141"/>
      <c r="X83" s="141"/>
      <c r="Y83" s="141"/>
      <c r="Z83" s="141"/>
      <c r="AA83" s="141"/>
      <c r="AB83" s="141"/>
      <c r="AC83" s="141"/>
      <c r="AD83" s="141"/>
      <c r="AE83" s="141"/>
      <c r="AF83" s="141"/>
      <c r="AG83" s="141"/>
      <c r="AH83" s="141"/>
      <c r="AI83" s="141"/>
      <c r="AJ83" s="141"/>
      <c r="AK83" s="141"/>
      <c r="AL83" s="141"/>
      <c r="AM83" s="141"/>
      <c r="AN83" s="141"/>
      <c r="AO83" s="141"/>
      <c r="AP83" s="141"/>
      <c r="AQ83" s="141"/>
      <c r="AR83" s="141"/>
      <c r="AS83" s="161"/>
      <c r="AT83" s="161"/>
      <c r="AU83" s="161"/>
      <c r="AV83" s="161"/>
      <c r="AW83" s="161"/>
      <c r="AX83" s="161"/>
      <c r="AY83" s="161"/>
      <c r="AZ83" s="161"/>
      <c r="BA83" s="161"/>
      <c r="BB83" s="161"/>
      <c r="BC83" s="161"/>
      <c r="BD83" s="161"/>
      <c r="BE83" s="161"/>
      <c r="BF83" s="161"/>
      <c r="BG83" s="161"/>
      <c r="BH83" s="161"/>
      <c r="BI83" s="161"/>
      <c r="BJ83" s="161"/>
      <c r="BK83" s="161"/>
      <c r="BL83" s="161"/>
      <c r="BM83" s="161"/>
      <c r="BN83" s="161"/>
      <c r="BO83" s="161"/>
      <c r="BP83" s="161"/>
      <c r="BQ83" s="161"/>
      <c r="BR83" s="161"/>
      <c r="BS83" s="161"/>
      <c r="BT83" s="75">
        <f t="shared" si="100"/>
        <v>0</v>
      </c>
      <c r="BU83" s="67">
        <f t="shared" ref="BU83" si="101">BU82*$BX$5</f>
        <v>0</v>
      </c>
      <c r="BV83" s="77"/>
      <c r="BW83" s="63">
        <f t="shared" si="74"/>
        <v>0</v>
      </c>
      <c r="BX83" s="64">
        <f t="shared" si="75"/>
        <v>0</v>
      </c>
    </row>
    <row r="84" spans="2:76" ht="30" x14ac:dyDescent="0.25">
      <c r="B84" s="196" t="s">
        <v>104</v>
      </c>
      <c r="C84" s="200"/>
      <c r="D84" s="574"/>
      <c r="E84" s="526"/>
      <c r="F84" s="523"/>
      <c r="G84" s="71" t="s">
        <v>44</v>
      </c>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76">
        <f t="shared" si="100"/>
        <v>0</v>
      </c>
      <c r="BU84" s="67">
        <f t="shared" ref="BU84" si="102">BU82*$BX$6</f>
        <v>0</v>
      </c>
      <c r="BV84" s="77"/>
      <c r="BW84" s="63">
        <f t="shared" si="74"/>
        <v>0</v>
      </c>
      <c r="BX84" s="64">
        <f t="shared" si="75"/>
        <v>0</v>
      </c>
    </row>
    <row r="85" spans="2:76" ht="15" x14ac:dyDescent="0.25">
      <c r="B85" s="65" t="s">
        <v>32</v>
      </c>
      <c r="C85" s="68"/>
      <c r="D85" s="574"/>
      <c r="E85" s="524"/>
      <c r="F85" s="521" t="str">
        <f>IF(E85="","",VLOOKUP(E85,Summary!$L$6:$M$106,2,FALSE))</f>
        <v/>
      </c>
      <c r="G85" s="73" t="s">
        <v>33</v>
      </c>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1"/>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62">
        <f t="shared" si="100"/>
        <v>0</v>
      </c>
      <c r="BU85" s="66"/>
      <c r="BV85" s="77"/>
      <c r="BW85" s="63">
        <f t="shared" si="74"/>
        <v>0</v>
      </c>
      <c r="BX85" s="64">
        <f t="shared" si="75"/>
        <v>0</v>
      </c>
    </row>
    <row r="86" spans="2:76" ht="15" x14ac:dyDescent="0.25">
      <c r="B86" s="137" t="s">
        <v>42</v>
      </c>
      <c r="C86" s="199"/>
      <c r="D86" s="574"/>
      <c r="E86" s="525"/>
      <c r="F86" s="522"/>
      <c r="G86" s="74" t="s">
        <v>34</v>
      </c>
      <c r="H86" s="139"/>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41"/>
      <c r="AG86" s="141"/>
      <c r="AH86" s="141"/>
      <c r="AI86" s="141"/>
      <c r="AJ86" s="141"/>
      <c r="AK86" s="141"/>
      <c r="AL86" s="141"/>
      <c r="AM86" s="141"/>
      <c r="AN86" s="141"/>
      <c r="AO86" s="141"/>
      <c r="AP86" s="141"/>
      <c r="AQ86" s="141"/>
      <c r="AR86" s="141"/>
      <c r="AS86" s="161"/>
      <c r="AT86" s="161"/>
      <c r="AU86" s="161"/>
      <c r="AV86" s="161"/>
      <c r="AW86" s="161"/>
      <c r="AX86" s="161"/>
      <c r="AY86" s="161"/>
      <c r="AZ86" s="161"/>
      <c r="BA86" s="161"/>
      <c r="BB86" s="161"/>
      <c r="BC86" s="161"/>
      <c r="BD86" s="161"/>
      <c r="BE86" s="161"/>
      <c r="BF86" s="161"/>
      <c r="BG86" s="161"/>
      <c r="BH86" s="161"/>
      <c r="BI86" s="161"/>
      <c r="BJ86" s="161"/>
      <c r="BK86" s="161"/>
      <c r="BL86" s="161"/>
      <c r="BM86" s="161"/>
      <c r="BN86" s="161"/>
      <c r="BO86" s="161"/>
      <c r="BP86" s="161"/>
      <c r="BQ86" s="161"/>
      <c r="BR86" s="161"/>
      <c r="BS86" s="161"/>
      <c r="BT86" s="75">
        <f t="shared" si="100"/>
        <v>0</v>
      </c>
      <c r="BU86" s="67">
        <f t="shared" ref="BU86" si="103">BU85*$BX$5</f>
        <v>0</v>
      </c>
      <c r="BV86" s="77"/>
      <c r="BW86" s="63">
        <f t="shared" si="74"/>
        <v>0</v>
      </c>
      <c r="BX86" s="64">
        <f t="shared" si="75"/>
        <v>0</v>
      </c>
    </row>
    <row r="87" spans="2:76" ht="30" x14ac:dyDescent="0.25">
      <c r="B87" s="196" t="s">
        <v>104</v>
      </c>
      <c r="C87" s="200"/>
      <c r="D87" s="574"/>
      <c r="E87" s="526"/>
      <c r="F87" s="523"/>
      <c r="G87" s="71" t="s">
        <v>44</v>
      </c>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1"/>
      <c r="AX87" s="141"/>
      <c r="AY87" s="141"/>
      <c r="AZ87" s="141"/>
      <c r="BA87" s="141"/>
      <c r="BB87" s="141"/>
      <c r="BC87" s="141"/>
      <c r="BD87" s="141"/>
      <c r="BE87" s="141"/>
      <c r="BF87" s="141"/>
      <c r="BG87" s="141"/>
      <c r="BH87" s="141"/>
      <c r="BI87" s="141"/>
      <c r="BJ87" s="141"/>
      <c r="BK87" s="141"/>
      <c r="BL87" s="141"/>
      <c r="BM87" s="141"/>
      <c r="BN87" s="141"/>
      <c r="BO87" s="141"/>
      <c r="BP87" s="141"/>
      <c r="BQ87" s="141"/>
      <c r="BR87" s="141"/>
      <c r="BS87" s="141"/>
      <c r="BT87" s="76">
        <f t="shared" si="100"/>
        <v>0</v>
      </c>
      <c r="BU87" s="67">
        <f t="shared" ref="BU87" si="104">BU85*$BX$6</f>
        <v>0</v>
      </c>
      <c r="BV87" s="77"/>
      <c r="BW87" s="63">
        <f t="shared" si="74"/>
        <v>0</v>
      </c>
      <c r="BX87" s="64">
        <f t="shared" si="75"/>
        <v>0</v>
      </c>
    </row>
    <row r="88" spans="2:76" ht="15" x14ac:dyDescent="0.25">
      <c r="B88" s="65" t="s">
        <v>32</v>
      </c>
      <c r="C88" s="68"/>
      <c r="D88" s="574"/>
      <c r="E88" s="524"/>
      <c r="F88" s="521" t="str">
        <f>IF(E88="","",VLOOKUP(E88,Summary!$L$6:$M$106,2,FALSE))</f>
        <v/>
      </c>
      <c r="G88" s="73" t="s">
        <v>33</v>
      </c>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62">
        <f t="shared" si="100"/>
        <v>0</v>
      </c>
      <c r="BU88" s="66"/>
      <c r="BV88" s="77"/>
      <c r="BW88" s="63">
        <f t="shared" si="74"/>
        <v>0</v>
      </c>
      <c r="BX88" s="64">
        <f t="shared" si="75"/>
        <v>0</v>
      </c>
    </row>
    <row r="89" spans="2:76" ht="15" x14ac:dyDescent="0.25">
      <c r="B89" s="137" t="s">
        <v>42</v>
      </c>
      <c r="C89" s="199"/>
      <c r="D89" s="574"/>
      <c r="E89" s="525"/>
      <c r="F89" s="522"/>
      <c r="G89" s="74" t="s">
        <v>34</v>
      </c>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61"/>
      <c r="AT89" s="161"/>
      <c r="AU89" s="161"/>
      <c r="AV89" s="161"/>
      <c r="AW89" s="161"/>
      <c r="AX89" s="161"/>
      <c r="AY89" s="161"/>
      <c r="AZ89" s="161"/>
      <c r="BA89" s="161"/>
      <c r="BB89" s="161"/>
      <c r="BC89" s="161"/>
      <c r="BD89" s="161"/>
      <c r="BE89" s="161"/>
      <c r="BF89" s="161"/>
      <c r="BG89" s="161"/>
      <c r="BH89" s="161"/>
      <c r="BI89" s="161"/>
      <c r="BJ89" s="161"/>
      <c r="BK89" s="161"/>
      <c r="BL89" s="161"/>
      <c r="BM89" s="161"/>
      <c r="BN89" s="161"/>
      <c r="BO89" s="161"/>
      <c r="BP89" s="161"/>
      <c r="BQ89" s="161"/>
      <c r="BR89" s="161"/>
      <c r="BS89" s="161"/>
      <c r="BT89" s="75">
        <f t="shared" si="100"/>
        <v>0</v>
      </c>
      <c r="BU89" s="67">
        <f t="shared" ref="BU89" si="105">BU88*$BX$5</f>
        <v>0</v>
      </c>
      <c r="BV89" s="77"/>
      <c r="BW89" s="63">
        <f t="shared" si="74"/>
        <v>0</v>
      </c>
      <c r="BX89" s="64">
        <f t="shared" si="75"/>
        <v>0</v>
      </c>
    </row>
    <row r="90" spans="2:76" ht="30" x14ac:dyDescent="0.25">
      <c r="B90" s="196" t="s">
        <v>104</v>
      </c>
      <c r="C90" s="200"/>
      <c r="D90" s="574"/>
      <c r="E90" s="526"/>
      <c r="F90" s="523"/>
      <c r="G90" s="71" t="s">
        <v>44</v>
      </c>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76">
        <f t="shared" si="100"/>
        <v>0</v>
      </c>
      <c r="BU90" s="67">
        <f t="shared" ref="BU90" si="106">BU88*$BX$6</f>
        <v>0</v>
      </c>
      <c r="BV90" s="77"/>
      <c r="BW90" s="63">
        <f t="shared" si="74"/>
        <v>0</v>
      </c>
      <c r="BX90" s="64">
        <f t="shared" si="75"/>
        <v>0</v>
      </c>
    </row>
    <row r="91" spans="2:76" ht="15" x14ac:dyDescent="0.25">
      <c r="B91" s="65" t="s">
        <v>32</v>
      </c>
      <c r="C91" s="68"/>
      <c r="D91" s="574"/>
      <c r="E91" s="524"/>
      <c r="F91" s="521" t="str">
        <f>IF(E91="","",VLOOKUP(E91,Summary!$L$6:$M$106,2,FALSE))</f>
        <v/>
      </c>
      <c r="G91" s="73" t="s">
        <v>33</v>
      </c>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c r="AR91" s="141"/>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62">
        <f t="shared" si="100"/>
        <v>0</v>
      </c>
      <c r="BU91" s="66"/>
      <c r="BV91" s="77"/>
      <c r="BW91" s="63">
        <f t="shared" si="74"/>
        <v>0</v>
      </c>
      <c r="BX91" s="64">
        <f t="shared" si="75"/>
        <v>0</v>
      </c>
    </row>
    <row r="92" spans="2:76" ht="15" x14ac:dyDescent="0.25">
      <c r="B92" s="137" t="s">
        <v>42</v>
      </c>
      <c r="C92" s="199"/>
      <c r="D92" s="574"/>
      <c r="E92" s="525"/>
      <c r="F92" s="522"/>
      <c r="G92" s="74" t="s">
        <v>34</v>
      </c>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75">
        <f t="shared" si="100"/>
        <v>0</v>
      </c>
      <c r="BU92" s="67">
        <f t="shared" ref="BU92" si="107">BU91*$BX$5</f>
        <v>0</v>
      </c>
      <c r="BV92" s="77"/>
      <c r="BW92" s="63">
        <f t="shared" si="74"/>
        <v>0</v>
      </c>
      <c r="BX92" s="64">
        <f t="shared" si="75"/>
        <v>0</v>
      </c>
    </row>
    <row r="93" spans="2:76" ht="30" x14ac:dyDescent="0.25">
      <c r="B93" s="196" t="s">
        <v>104</v>
      </c>
      <c r="C93" s="200"/>
      <c r="D93" s="574"/>
      <c r="E93" s="526"/>
      <c r="F93" s="523"/>
      <c r="G93" s="71" t="s">
        <v>44</v>
      </c>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c r="BH93" s="141"/>
      <c r="BI93" s="141"/>
      <c r="BJ93" s="141"/>
      <c r="BK93" s="141"/>
      <c r="BL93" s="141"/>
      <c r="BM93" s="141"/>
      <c r="BN93" s="141"/>
      <c r="BO93" s="141"/>
      <c r="BP93" s="141"/>
      <c r="BQ93" s="141"/>
      <c r="BR93" s="141"/>
      <c r="BS93" s="141"/>
      <c r="BT93" s="76">
        <f t="shared" si="100"/>
        <v>0</v>
      </c>
      <c r="BU93" s="67">
        <f t="shared" ref="BU93" si="108">BU91*$BX$6</f>
        <v>0</v>
      </c>
      <c r="BV93" s="77"/>
      <c r="BW93" s="63">
        <f t="shared" si="74"/>
        <v>0</v>
      </c>
      <c r="BX93" s="64">
        <f t="shared" si="75"/>
        <v>0</v>
      </c>
    </row>
    <row r="94" spans="2:76" ht="15" x14ac:dyDescent="0.25">
      <c r="B94" s="65" t="s">
        <v>32</v>
      </c>
      <c r="C94" s="68"/>
      <c r="D94" s="574"/>
      <c r="E94" s="524"/>
      <c r="F94" s="521" t="str">
        <f>IF(E94="","",VLOOKUP(E94,Summary!$L$6:$M$106,2,FALSE))</f>
        <v/>
      </c>
      <c r="G94" s="73" t="s">
        <v>33</v>
      </c>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41"/>
      <c r="AM94" s="141"/>
      <c r="AN94" s="141"/>
      <c r="AO94" s="141"/>
      <c r="AP94" s="141"/>
      <c r="AQ94" s="141"/>
      <c r="AR94" s="141"/>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62">
        <f t="shared" si="100"/>
        <v>0</v>
      </c>
      <c r="BU94" s="66"/>
      <c r="BV94" s="77"/>
      <c r="BW94" s="63">
        <f t="shared" si="74"/>
        <v>0</v>
      </c>
      <c r="BX94" s="64">
        <f t="shared" si="75"/>
        <v>0</v>
      </c>
    </row>
    <row r="95" spans="2:76" ht="15" x14ac:dyDescent="0.25">
      <c r="B95" s="137" t="s">
        <v>42</v>
      </c>
      <c r="C95" s="199"/>
      <c r="D95" s="574"/>
      <c r="E95" s="525"/>
      <c r="F95" s="522"/>
      <c r="G95" s="74" t="s">
        <v>34</v>
      </c>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1"/>
      <c r="AL95" s="141"/>
      <c r="AM95" s="141"/>
      <c r="AN95" s="141"/>
      <c r="AO95" s="141"/>
      <c r="AP95" s="141"/>
      <c r="AQ95" s="141"/>
      <c r="AR95" s="141"/>
      <c r="AS95" s="161"/>
      <c r="AT95" s="161"/>
      <c r="AU95" s="161"/>
      <c r="AV95" s="161"/>
      <c r="AW95" s="161"/>
      <c r="AX95" s="161"/>
      <c r="AY95" s="161"/>
      <c r="AZ95" s="161"/>
      <c r="BA95" s="161"/>
      <c r="BB95" s="161"/>
      <c r="BC95" s="161"/>
      <c r="BD95" s="161"/>
      <c r="BE95" s="161"/>
      <c r="BF95" s="161"/>
      <c r="BG95" s="161"/>
      <c r="BH95" s="161"/>
      <c r="BI95" s="161"/>
      <c r="BJ95" s="161"/>
      <c r="BK95" s="161"/>
      <c r="BL95" s="161"/>
      <c r="BM95" s="161"/>
      <c r="BN95" s="161"/>
      <c r="BO95" s="161"/>
      <c r="BP95" s="161"/>
      <c r="BQ95" s="161"/>
      <c r="BR95" s="161"/>
      <c r="BS95" s="161"/>
      <c r="BT95" s="75">
        <f t="shared" si="100"/>
        <v>0</v>
      </c>
      <c r="BU95" s="67">
        <f t="shared" ref="BU95" si="109">BU94*$BX$5</f>
        <v>0</v>
      </c>
      <c r="BV95" s="77"/>
      <c r="BW95" s="63">
        <f t="shared" si="74"/>
        <v>0</v>
      </c>
      <c r="BX95" s="64">
        <f t="shared" si="75"/>
        <v>0</v>
      </c>
    </row>
    <row r="96" spans="2:76" ht="30" x14ac:dyDescent="0.25">
      <c r="B96" s="196" t="s">
        <v>104</v>
      </c>
      <c r="C96" s="200"/>
      <c r="D96" s="574"/>
      <c r="E96" s="526"/>
      <c r="F96" s="523"/>
      <c r="G96" s="71" t="s">
        <v>44</v>
      </c>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c r="BH96" s="141"/>
      <c r="BI96" s="141"/>
      <c r="BJ96" s="141"/>
      <c r="BK96" s="141"/>
      <c r="BL96" s="141"/>
      <c r="BM96" s="141"/>
      <c r="BN96" s="141"/>
      <c r="BO96" s="141"/>
      <c r="BP96" s="141"/>
      <c r="BQ96" s="141"/>
      <c r="BR96" s="141"/>
      <c r="BS96" s="141"/>
      <c r="BT96" s="76">
        <f t="shared" si="100"/>
        <v>0</v>
      </c>
      <c r="BU96" s="67">
        <f t="shared" ref="BU96" si="110">BU94*$BX$6</f>
        <v>0</v>
      </c>
      <c r="BV96" s="77"/>
      <c r="BW96" s="63">
        <f t="shared" si="74"/>
        <v>0</v>
      </c>
      <c r="BX96" s="64">
        <f t="shared" si="75"/>
        <v>0</v>
      </c>
    </row>
    <row r="97" spans="2:76" ht="15" x14ac:dyDescent="0.25">
      <c r="B97" s="65" t="s">
        <v>32</v>
      </c>
      <c r="C97" s="68"/>
      <c r="D97" s="574"/>
      <c r="E97" s="524"/>
      <c r="F97" s="521" t="str">
        <f>IF(E97="","",VLOOKUP(E97,Summary!$L$6:$M$106,2,FALSE))</f>
        <v/>
      </c>
      <c r="G97" s="73" t="s">
        <v>33</v>
      </c>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62">
        <f t="shared" si="100"/>
        <v>0</v>
      </c>
      <c r="BU97" s="66"/>
      <c r="BV97" s="77"/>
      <c r="BW97" s="63">
        <f t="shared" si="74"/>
        <v>0</v>
      </c>
      <c r="BX97" s="64">
        <f t="shared" si="75"/>
        <v>0</v>
      </c>
    </row>
    <row r="98" spans="2:76" ht="15" x14ac:dyDescent="0.25">
      <c r="B98" s="137" t="s">
        <v>42</v>
      </c>
      <c r="C98" s="199"/>
      <c r="D98" s="574"/>
      <c r="E98" s="525"/>
      <c r="F98" s="522"/>
      <c r="G98" s="74" t="s">
        <v>34</v>
      </c>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61"/>
      <c r="AT98" s="161"/>
      <c r="AU98" s="161"/>
      <c r="AV98" s="161"/>
      <c r="AW98" s="161"/>
      <c r="AX98" s="161"/>
      <c r="AY98" s="161"/>
      <c r="AZ98" s="161"/>
      <c r="BA98" s="161"/>
      <c r="BB98" s="161"/>
      <c r="BC98" s="161"/>
      <c r="BD98" s="161"/>
      <c r="BE98" s="161"/>
      <c r="BF98" s="161"/>
      <c r="BG98" s="161"/>
      <c r="BH98" s="161"/>
      <c r="BI98" s="161"/>
      <c r="BJ98" s="161"/>
      <c r="BK98" s="161"/>
      <c r="BL98" s="161"/>
      <c r="BM98" s="161"/>
      <c r="BN98" s="161"/>
      <c r="BO98" s="161"/>
      <c r="BP98" s="161"/>
      <c r="BQ98" s="161"/>
      <c r="BR98" s="161"/>
      <c r="BS98" s="161"/>
      <c r="BT98" s="75">
        <f t="shared" si="100"/>
        <v>0</v>
      </c>
      <c r="BU98" s="67">
        <f t="shared" ref="BU98" si="111">BU97*$BX$5</f>
        <v>0</v>
      </c>
      <c r="BV98" s="77"/>
      <c r="BW98" s="63">
        <f t="shared" si="74"/>
        <v>0</v>
      </c>
      <c r="BX98" s="64">
        <f t="shared" si="75"/>
        <v>0</v>
      </c>
    </row>
    <row r="99" spans="2:76" ht="30" x14ac:dyDescent="0.25">
      <c r="B99" s="196" t="s">
        <v>104</v>
      </c>
      <c r="C99" s="200"/>
      <c r="D99" s="574"/>
      <c r="E99" s="526"/>
      <c r="F99" s="523"/>
      <c r="G99" s="71" t="s">
        <v>44</v>
      </c>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c r="BE99" s="141"/>
      <c r="BF99" s="141"/>
      <c r="BG99" s="141"/>
      <c r="BH99" s="141"/>
      <c r="BI99" s="141"/>
      <c r="BJ99" s="141"/>
      <c r="BK99" s="141"/>
      <c r="BL99" s="141"/>
      <c r="BM99" s="141"/>
      <c r="BN99" s="141"/>
      <c r="BO99" s="141"/>
      <c r="BP99" s="141"/>
      <c r="BQ99" s="141"/>
      <c r="BR99" s="141"/>
      <c r="BS99" s="141"/>
      <c r="BT99" s="76">
        <f t="shared" si="100"/>
        <v>0</v>
      </c>
      <c r="BU99" s="67">
        <f t="shared" ref="BU99" si="112">BU97*$BX$6</f>
        <v>0</v>
      </c>
      <c r="BV99" s="77"/>
      <c r="BW99" s="63">
        <f t="shared" si="74"/>
        <v>0</v>
      </c>
      <c r="BX99" s="64">
        <f t="shared" si="75"/>
        <v>0</v>
      </c>
    </row>
    <row r="100" spans="2:76" ht="15" x14ac:dyDescent="0.25">
      <c r="B100" s="65" t="s">
        <v>32</v>
      </c>
      <c r="C100" s="68"/>
      <c r="D100" s="574"/>
      <c r="E100" s="524"/>
      <c r="F100" s="521" t="str">
        <f>IF(E100="","",VLOOKUP(E100,Summary!$L$6:$M$106,2,FALSE))</f>
        <v/>
      </c>
      <c r="G100" s="73" t="s">
        <v>33</v>
      </c>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62">
        <f t="shared" si="100"/>
        <v>0</v>
      </c>
      <c r="BU100" s="66"/>
      <c r="BV100" s="77"/>
      <c r="BW100" s="63">
        <f t="shared" si="74"/>
        <v>0</v>
      </c>
      <c r="BX100" s="64">
        <f t="shared" si="75"/>
        <v>0</v>
      </c>
    </row>
    <row r="101" spans="2:76" ht="15" x14ac:dyDescent="0.25">
      <c r="B101" s="137" t="s">
        <v>42</v>
      </c>
      <c r="C101" s="199"/>
      <c r="D101" s="574"/>
      <c r="E101" s="525"/>
      <c r="F101" s="522"/>
      <c r="G101" s="74" t="s">
        <v>34</v>
      </c>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61"/>
      <c r="AT101" s="161"/>
      <c r="AU101" s="161"/>
      <c r="AV101" s="161"/>
      <c r="AW101" s="161"/>
      <c r="AX101" s="161"/>
      <c r="AY101" s="161"/>
      <c r="AZ101" s="161"/>
      <c r="BA101" s="161"/>
      <c r="BB101" s="161"/>
      <c r="BC101" s="161"/>
      <c r="BD101" s="161"/>
      <c r="BE101" s="161"/>
      <c r="BF101" s="161"/>
      <c r="BG101" s="161"/>
      <c r="BH101" s="161"/>
      <c r="BI101" s="161"/>
      <c r="BJ101" s="161"/>
      <c r="BK101" s="161"/>
      <c r="BL101" s="161"/>
      <c r="BM101" s="161"/>
      <c r="BN101" s="161"/>
      <c r="BO101" s="161"/>
      <c r="BP101" s="161"/>
      <c r="BQ101" s="161"/>
      <c r="BR101" s="161"/>
      <c r="BS101" s="161"/>
      <c r="BT101" s="75">
        <f t="shared" si="100"/>
        <v>0</v>
      </c>
      <c r="BU101" s="67">
        <f t="shared" ref="BU101" si="113">BU100*$BX$5</f>
        <v>0</v>
      </c>
      <c r="BV101" s="77"/>
      <c r="BW101" s="63">
        <f t="shared" si="74"/>
        <v>0</v>
      </c>
      <c r="BX101" s="64">
        <f t="shared" si="75"/>
        <v>0</v>
      </c>
    </row>
    <row r="102" spans="2:76" ht="30" x14ac:dyDescent="0.25">
      <c r="B102" s="196" t="s">
        <v>104</v>
      </c>
      <c r="C102" s="200"/>
      <c r="D102" s="574"/>
      <c r="E102" s="526"/>
      <c r="F102" s="523"/>
      <c r="G102" s="71" t="s">
        <v>44</v>
      </c>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76">
        <f t="shared" si="100"/>
        <v>0</v>
      </c>
      <c r="BU102" s="67">
        <f t="shared" ref="BU102" si="114">BU100*$BX$6</f>
        <v>0</v>
      </c>
      <c r="BV102" s="77"/>
      <c r="BW102" s="63">
        <f t="shared" si="74"/>
        <v>0</v>
      </c>
      <c r="BX102" s="64">
        <f t="shared" si="75"/>
        <v>0</v>
      </c>
    </row>
    <row r="103" spans="2:76" ht="15" x14ac:dyDescent="0.25">
      <c r="B103" s="65" t="s">
        <v>32</v>
      </c>
      <c r="C103" s="68"/>
      <c r="D103" s="574"/>
      <c r="E103" s="524"/>
      <c r="F103" s="521" t="str">
        <f>IF(E103="","",VLOOKUP(E103,Summary!$L$6:$M$106,2,FALSE))</f>
        <v/>
      </c>
      <c r="G103" s="73" t="s">
        <v>33</v>
      </c>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41"/>
      <c r="AG103" s="141"/>
      <c r="AH103" s="141"/>
      <c r="AI103" s="141"/>
      <c r="AJ103" s="141"/>
      <c r="AK103" s="141"/>
      <c r="AL103" s="141"/>
      <c r="AM103" s="141"/>
      <c r="AN103" s="141"/>
      <c r="AO103" s="141"/>
      <c r="AP103" s="141"/>
      <c r="AQ103" s="141"/>
      <c r="AR103" s="141"/>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62">
        <f t="shared" si="100"/>
        <v>0</v>
      </c>
      <c r="BU103" s="66"/>
      <c r="BV103" s="77"/>
      <c r="BW103" s="63">
        <f t="shared" si="74"/>
        <v>0</v>
      </c>
      <c r="BX103" s="64">
        <f t="shared" si="75"/>
        <v>0</v>
      </c>
    </row>
    <row r="104" spans="2:76" ht="15" x14ac:dyDescent="0.25">
      <c r="B104" s="137" t="s">
        <v>42</v>
      </c>
      <c r="C104" s="199"/>
      <c r="D104" s="574"/>
      <c r="E104" s="525"/>
      <c r="F104" s="522"/>
      <c r="G104" s="74" t="s">
        <v>34</v>
      </c>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1"/>
      <c r="AO104" s="141"/>
      <c r="AP104" s="141"/>
      <c r="AQ104" s="141"/>
      <c r="AR104" s="141"/>
      <c r="AS104" s="161"/>
      <c r="AT104" s="161"/>
      <c r="AU104" s="161"/>
      <c r="AV104" s="161"/>
      <c r="AW104" s="161"/>
      <c r="AX104" s="161"/>
      <c r="AY104" s="161"/>
      <c r="AZ104" s="161"/>
      <c r="BA104" s="161"/>
      <c r="BB104" s="161"/>
      <c r="BC104" s="161"/>
      <c r="BD104" s="161"/>
      <c r="BE104" s="161"/>
      <c r="BF104" s="161"/>
      <c r="BG104" s="161"/>
      <c r="BH104" s="161"/>
      <c r="BI104" s="161"/>
      <c r="BJ104" s="161"/>
      <c r="BK104" s="161"/>
      <c r="BL104" s="161"/>
      <c r="BM104" s="161"/>
      <c r="BN104" s="161"/>
      <c r="BO104" s="161"/>
      <c r="BP104" s="161"/>
      <c r="BQ104" s="161"/>
      <c r="BR104" s="161"/>
      <c r="BS104" s="161"/>
      <c r="BT104" s="75">
        <f t="shared" si="100"/>
        <v>0</v>
      </c>
      <c r="BU104" s="67">
        <f t="shared" ref="BU104" si="115">BU103*$BX$5</f>
        <v>0</v>
      </c>
      <c r="BV104" s="77"/>
      <c r="BW104" s="63">
        <f t="shared" si="74"/>
        <v>0</v>
      </c>
      <c r="BX104" s="64">
        <f t="shared" si="75"/>
        <v>0</v>
      </c>
    </row>
    <row r="105" spans="2:76" ht="30" x14ac:dyDescent="0.25">
      <c r="B105" s="196" t="s">
        <v>104</v>
      </c>
      <c r="C105" s="200"/>
      <c r="D105" s="574"/>
      <c r="E105" s="526"/>
      <c r="F105" s="523"/>
      <c r="G105" s="71" t="s">
        <v>44</v>
      </c>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141"/>
      <c r="BI105" s="141"/>
      <c r="BJ105" s="141"/>
      <c r="BK105" s="141"/>
      <c r="BL105" s="141"/>
      <c r="BM105" s="141"/>
      <c r="BN105" s="141"/>
      <c r="BO105" s="141"/>
      <c r="BP105" s="141"/>
      <c r="BQ105" s="141"/>
      <c r="BR105" s="141"/>
      <c r="BS105" s="141"/>
      <c r="BT105" s="76">
        <f t="shared" si="100"/>
        <v>0</v>
      </c>
      <c r="BU105" s="67">
        <f t="shared" ref="BU105" si="116">BU103*$BX$6</f>
        <v>0</v>
      </c>
      <c r="BV105" s="77"/>
      <c r="BW105" s="63">
        <f t="shared" si="74"/>
        <v>0</v>
      </c>
      <c r="BX105" s="64">
        <f t="shared" si="75"/>
        <v>0</v>
      </c>
    </row>
    <row r="106" spans="2:76" ht="15" x14ac:dyDescent="0.25">
      <c r="B106" s="65" t="s">
        <v>32</v>
      </c>
      <c r="C106" s="68"/>
      <c r="D106" s="574"/>
      <c r="E106" s="524"/>
      <c r="F106" s="521" t="str">
        <f>IF(E106="","",VLOOKUP(E106,Summary!$L$6:$M$106,2,FALSE))</f>
        <v/>
      </c>
      <c r="G106" s="73" t="s">
        <v>33</v>
      </c>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62">
        <f t="shared" si="100"/>
        <v>0</v>
      </c>
      <c r="BU106" s="66"/>
      <c r="BV106" s="77"/>
      <c r="BW106" s="63">
        <f t="shared" si="74"/>
        <v>0</v>
      </c>
      <c r="BX106" s="64">
        <f t="shared" si="75"/>
        <v>0</v>
      </c>
    </row>
    <row r="107" spans="2:76" ht="15" x14ac:dyDescent="0.25">
      <c r="B107" s="137" t="s">
        <v>42</v>
      </c>
      <c r="C107" s="199"/>
      <c r="D107" s="574"/>
      <c r="E107" s="525"/>
      <c r="F107" s="522"/>
      <c r="G107" s="74" t="s">
        <v>34</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61"/>
      <c r="AT107" s="161"/>
      <c r="AU107" s="161"/>
      <c r="AV107" s="161"/>
      <c r="AW107" s="161"/>
      <c r="AX107" s="161"/>
      <c r="AY107" s="161"/>
      <c r="AZ107" s="161"/>
      <c r="BA107" s="161"/>
      <c r="BB107" s="161"/>
      <c r="BC107" s="161"/>
      <c r="BD107" s="161"/>
      <c r="BE107" s="161"/>
      <c r="BF107" s="161"/>
      <c r="BG107" s="161"/>
      <c r="BH107" s="161"/>
      <c r="BI107" s="161"/>
      <c r="BJ107" s="161"/>
      <c r="BK107" s="161"/>
      <c r="BL107" s="161"/>
      <c r="BM107" s="161"/>
      <c r="BN107" s="161"/>
      <c r="BO107" s="161"/>
      <c r="BP107" s="161"/>
      <c r="BQ107" s="161"/>
      <c r="BR107" s="161"/>
      <c r="BS107" s="161"/>
      <c r="BT107" s="75">
        <f t="shared" si="100"/>
        <v>0</v>
      </c>
      <c r="BU107" s="67">
        <f t="shared" ref="BU107" si="117">BU106*$BX$5</f>
        <v>0</v>
      </c>
      <c r="BV107" s="77"/>
      <c r="BW107" s="63">
        <f t="shared" si="74"/>
        <v>0</v>
      </c>
      <c r="BX107" s="64">
        <f t="shared" si="75"/>
        <v>0</v>
      </c>
    </row>
    <row r="108" spans="2:76" ht="30" x14ac:dyDescent="0.25">
      <c r="B108" s="196" t="s">
        <v>104</v>
      </c>
      <c r="C108" s="200"/>
      <c r="D108" s="574"/>
      <c r="E108" s="526"/>
      <c r="F108" s="523"/>
      <c r="G108" s="71" t="s">
        <v>44</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76">
        <f t="shared" si="100"/>
        <v>0</v>
      </c>
      <c r="BU108" s="67">
        <f t="shared" ref="BU108" si="118">BU106*$BX$6</f>
        <v>0</v>
      </c>
      <c r="BV108" s="77"/>
      <c r="BW108" s="63">
        <f t="shared" si="74"/>
        <v>0</v>
      </c>
      <c r="BX108" s="64">
        <f t="shared" si="75"/>
        <v>0</v>
      </c>
    </row>
    <row r="109" spans="2:76" ht="15" x14ac:dyDescent="0.25">
      <c r="B109" s="65" t="s">
        <v>32</v>
      </c>
      <c r="C109" s="68"/>
      <c r="D109" s="574"/>
      <c r="E109" s="524"/>
      <c r="F109" s="521" t="str">
        <f>IF(E109="","",VLOOKUP(E109,Summary!$L$6:$M$106,2,FALSE))</f>
        <v/>
      </c>
      <c r="G109" s="73" t="s">
        <v>33</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62">
        <f t="shared" si="100"/>
        <v>0</v>
      </c>
      <c r="BU109" s="66"/>
      <c r="BV109" s="77"/>
      <c r="BW109" s="63">
        <f t="shared" ref="BW109:BW153" si="119">(BU109+BV109*BU109)</f>
        <v>0</v>
      </c>
      <c r="BX109" s="64">
        <f t="shared" ref="BX109:BX153" si="120">(BT109*BW109)</f>
        <v>0</v>
      </c>
    </row>
    <row r="110" spans="2:76" ht="15" x14ac:dyDescent="0.25">
      <c r="B110" s="137" t="s">
        <v>42</v>
      </c>
      <c r="C110" s="199"/>
      <c r="D110" s="574"/>
      <c r="E110" s="525"/>
      <c r="F110" s="522"/>
      <c r="G110" s="74" t="s">
        <v>34</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61"/>
      <c r="AT110" s="161"/>
      <c r="AU110" s="161"/>
      <c r="AV110" s="161"/>
      <c r="AW110" s="161"/>
      <c r="AX110" s="161"/>
      <c r="AY110" s="161"/>
      <c r="AZ110" s="161"/>
      <c r="BA110" s="161"/>
      <c r="BB110" s="161"/>
      <c r="BC110" s="161"/>
      <c r="BD110" s="161"/>
      <c r="BE110" s="161"/>
      <c r="BF110" s="161"/>
      <c r="BG110" s="161"/>
      <c r="BH110" s="161"/>
      <c r="BI110" s="161"/>
      <c r="BJ110" s="161"/>
      <c r="BK110" s="161"/>
      <c r="BL110" s="161"/>
      <c r="BM110" s="161"/>
      <c r="BN110" s="161"/>
      <c r="BO110" s="161"/>
      <c r="BP110" s="161"/>
      <c r="BQ110" s="161"/>
      <c r="BR110" s="161"/>
      <c r="BS110" s="161"/>
      <c r="BT110" s="75">
        <f t="shared" si="100"/>
        <v>0</v>
      </c>
      <c r="BU110" s="67">
        <f t="shared" ref="BU110" si="121">BU109*$BX$5</f>
        <v>0</v>
      </c>
      <c r="BV110" s="77"/>
      <c r="BW110" s="63">
        <f t="shared" si="119"/>
        <v>0</v>
      </c>
      <c r="BX110" s="64">
        <f t="shared" si="120"/>
        <v>0</v>
      </c>
    </row>
    <row r="111" spans="2:76" ht="30" x14ac:dyDescent="0.25">
      <c r="B111" s="196" t="s">
        <v>104</v>
      </c>
      <c r="C111" s="200"/>
      <c r="D111" s="574"/>
      <c r="E111" s="526"/>
      <c r="F111" s="523"/>
      <c r="G111" s="71" t="s">
        <v>44</v>
      </c>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76">
        <f t="shared" si="100"/>
        <v>0</v>
      </c>
      <c r="BU111" s="67">
        <f t="shared" ref="BU111" si="122">BU109*$BX$6</f>
        <v>0</v>
      </c>
      <c r="BV111" s="77"/>
      <c r="BW111" s="63">
        <f t="shared" si="119"/>
        <v>0</v>
      </c>
      <c r="BX111" s="64">
        <f t="shared" si="120"/>
        <v>0</v>
      </c>
    </row>
    <row r="112" spans="2:76" ht="15" x14ac:dyDescent="0.25">
      <c r="B112" s="65" t="s">
        <v>32</v>
      </c>
      <c r="C112" s="68"/>
      <c r="D112" s="574"/>
      <c r="E112" s="524"/>
      <c r="F112" s="521" t="str">
        <f>IF(E112="","",VLOOKUP(E112,Summary!$L$6:$M$106,2,FALSE))</f>
        <v/>
      </c>
      <c r="G112" s="73" t="s">
        <v>33</v>
      </c>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62">
        <f t="shared" si="100"/>
        <v>0</v>
      </c>
      <c r="BU112" s="66"/>
      <c r="BV112" s="77"/>
      <c r="BW112" s="63">
        <f t="shared" si="119"/>
        <v>0</v>
      </c>
      <c r="BX112" s="64">
        <f t="shared" si="120"/>
        <v>0</v>
      </c>
    </row>
    <row r="113" spans="2:76" ht="15" x14ac:dyDescent="0.25">
      <c r="B113" s="137" t="s">
        <v>42</v>
      </c>
      <c r="C113" s="199"/>
      <c r="D113" s="574"/>
      <c r="E113" s="525"/>
      <c r="F113" s="522"/>
      <c r="G113" s="74" t="s">
        <v>34</v>
      </c>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61"/>
      <c r="AT113" s="161"/>
      <c r="AU113" s="161"/>
      <c r="AV113" s="161"/>
      <c r="AW113" s="161"/>
      <c r="AX113" s="161"/>
      <c r="AY113" s="161"/>
      <c r="AZ113" s="161"/>
      <c r="BA113" s="161"/>
      <c r="BB113" s="161"/>
      <c r="BC113" s="161"/>
      <c r="BD113" s="161"/>
      <c r="BE113" s="161"/>
      <c r="BF113" s="161"/>
      <c r="BG113" s="161"/>
      <c r="BH113" s="161"/>
      <c r="BI113" s="161"/>
      <c r="BJ113" s="161"/>
      <c r="BK113" s="161"/>
      <c r="BL113" s="161"/>
      <c r="BM113" s="161"/>
      <c r="BN113" s="161"/>
      <c r="BO113" s="161"/>
      <c r="BP113" s="161"/>
      <c r="BQ113" s="161"/>
      <c r="BR113" s="161"/>
      <c r="BS113" s="161"/>
      <c r="BT113" s="75">
        <f t="shared" si="100"/>
        <v>0</v>
      </c>
      <c r="BU113" s="67">
        <f t="shared" ref="BU113" si="123">BU112*$BX$5</f>
        <v>0</v>
      </c>
      <c r="BV113" s="77"/>
      <c r="BW113" s="63">
        <f t="shared" si="119"/>
        <v>0</v>
      </c>
      <c r="BX113" s="64">
        <f t="shared" si="120"/>
        <v>0</v>
      </c>
    </row>
    <row r="114" spans="2:76" ht="30" x14ac:dyDescent="0.25">
      <c r="B114" s="196" t="s">
        <v>104</v>
      </c>
      <c r="C114" s="200"/>
      <c r="D114" s="574"/>
      <c r="E114" s="526"/>
      <c r="F114" s="523"/>
      <c r="G114" s="71" t="s">
        <v>44</v>
      </c>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76">
        <f t="shared" si="100"/>
        <v>0</v>
      </c>
      <c r="BU114" s="67">
        <f t="shared" ref="BU114" si="124">BU112*$BX$6</f>
        <v>0</v>
      </c>
      <c r="BV114" s="77"/>
      <c r="BW114" s="63">
        <f t="shared" si="119"/>
        <v>0</v>
      </c>
      <c r="BX114" s="64">
        <f t="shared" si="120"/>
        <v>0</v>
      </c>
    </row>
    <row r="115" spans="2:76" ht="15" x14ac:dyDescent="0.25">
      <c r="B115" s="65" t="s">
        <v>32</v>
      </c>
      <c r="C115" s="68"/>
      <c r="D115" s="574"/>
      <c r="E115" s="524"/>
      <c r="F115" s="521" t="str">
        <f>IF(E115="","",VLOOKUP(E115,Summary!$L$6:$M$106,2,FALSE))</f>
        <v/>
      </c>
      <c r="G115" s="73" t="s">
        <v>33</v>
      </c>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1"/>
      <c r="AE115" s="141"/>
      <c r="AF115" s="141"/>
      <c r="AG115" s="141"/>
      <c r="AH115" s="141"/>
      <c r="AI115" s="141"/>
      <c r="AJ115" s="141"/>
      <c r="AK115" s="141"/>
      <c r="AL115" s="141"/>
      <c r="AM115" s="141"/>
      <c r="AN115" s="141"/>
      <c r="AO115" s="141"/>
      <c r="AP115" s="141"/>
      <c r="AQ115" s="141"/>
      <c r="AR115" s="141"/>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62">
        <f t="shared" si="100"/>
        <v>0</v>
      </c>
      <c r="BU115" s="66"/>
      <c r="BV115" s="77"/>
      <c r="BW115" s="63">
        <f t="shared" si="119"/>
        <v>0</v>
      </c>
      <c r="BX115" s="64">
        <f t="shared" si="120"/>
        <v>0</v>
      </c>
    </row>
    <row r="116" spans="2:76" ht="15" x14ac:dyDescent="0.25">
      <c r="B116" s="137" t="s">
        <v>42</v>
      </c>
      <c r="C116" s="199"/>
      <c r="D116" s="574"/>
      <c r="E116" s="525"/>
      <c r="F116" s="522"/>
      <c r="G116" s="74" t="s">
        <v>34</v>
      </c>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61"/>
      <c r="AT116" s="161"/>
      <c r="AU116" s="161"/>
      <c r="AV116" s="161"/>
      <c r="AW116" s="161"/>
      <c r="AX116" s="161"/>
      <c r="AY116" s="161"/>
      <c r="AZ116" s="161"/>
      <c r="BA116" s="161"/>
      <c r="BB116" s="161"/>
      <c r="BC116" s="161"/>
      <c r="BD116" s="161"/>
      <c r="BE116" s="161"/>
      <c r="BF116" s="161"/>
      <c r="BG116" s="161"/>
      <c r="BH116" s="161"/>
      <c r="BI116" s="161"/>
      <c r="BJ116" s="161"/>
      <c r="BK116" s="161"/>
      <c r="BL116" s="161"/>
      <c r="BM116" s="161"/>
      <c r="BN116" s="161"/>
      <c r="BO116" s="161"/>
      <c r="BP116" s="161"/>
      <c r="BQ116" s="161"/>
      <c r="BR116" s="161"/>
      <c r="BS116" s="161"/>
      <c r="BT116" s="75">
        <f t="shared" si="100"/>
        <v>0</v>
      </c>
      <c r="BU116" s="67">
        <f t="shared" ref="BU116" si="125">BU115*$BX$5</f>
        <v>0</v>
      </c>
      <c r="BV116" s="77"/>
      <c r="BW116" s="63">
        <f t="shared" si="119"/>
        <v>0</v>
      </c>
      <c r="BX116" s="64">
        <f t="shared" si="120"/>
        <v>0</v>
      </c>
    </row>
    <row r="117" spans="2:76" ht="30" x14ac:dyDescent="0.25">
      <c r="B117" s="196" t="s">
        <v>104</v>
      </c>
      <c r="C117" s="200"/>
      <c r="D117" s="574"/>
      <c r="E117" s="526"/>
      <c r="F117" s="523"/>
      <c r="G117" s="71" t="s">
        <v>44</v>
      </c>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76">
        <f t="shared" si="100"/>
        <v>0</v>
      </c>
      <c r="BU117" s="67">
        <f t="shared" ref="BU117" si="126">BU115*$BX$6</f>
        <v>0</v>
      </c>
      <c r="BV117" s="77"/>
      <c r="BW117" s="63">
        <f t="shared" si="119"/>
        <v>0</v>
      </c>
      <c r="BX117" s="64">
        <f t="shared" si="120"/>
        <v>0</v>
      </c>
    </row>
    <row r="118" spans="2:76" ht="15" x14ac:dyDescent="0.25">
      <c r="B118" s="65" t="s">
        <v>32</v>
      </c>
      <c r="C118" s="68"/>
      <c r="D118" s="574"/>
      <c r="E118" s="524"/>
      <c r="F118" s="521" t="str">
        <f>IF(E118="","",VLOOKUP(E118,Summary!$L$6:$M$106,2,FALSE))</f>
        <v/>
      </c>
      <c r="G118" s="73" t="s">
        <v>33</v>
      </c>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41"/>
      <c r="AG118" s="141"/>
      <c r="AH118" s="141"/>
      <c r="AI118" s="141"/>
      <c r="AJ118" s="141"/>
      <c r="AK118" s="141"/>
      <c r="AL118" s="141"/>
      <c r="AM118" s="141"/>
      <c r="AN118" s="141"/>
      <c r="AO118" s="141"/>
      <c r="AP118" s="141"/>
      <c r="AQ118" s="141"/>
      <c r="AR118" s="141"/>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62">
        <f t="shared" si="100"/>
        <v>0</v>
      </c>
      <c r="BU118" s="66"/>
      <c r="BV118" s="77"/>
      <c r="BW118" s="63">
        <f t="shared" si="119"/>
        <v>0</v>
      </c>
      <c r="BX118" s="64">
        <f t="shared" si="120"/>
        <v>0</v>
      </c>
    </row>
    <row r="119" spans="2:76" ht="15" x14ac:dyDescent="0.25">
      <c r="B119" s="137" t="s">
        <v>42</v>
      </c>
      <c r="C119" s="199"/>
      <c r="D119" s="574"/>
      <c r="E119" s="525"/>
      <c r="F119" s="522"/>
      <c r="G119" s="74" t="s">
        <v>34</v>
      </c>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41"/>
      <c r="AG119" s="141"/>
      <c r="AH119" s="141"/>
      <c r="AI119" s="141"/>
      <c r="AJ119" s="141"/>
      <c r="AK119" s="141"/>
      <c r="AL119" s="141"/>
      <c r="AM119" s="141"/>
      <c r="AN119" s="141"/>
      <c r="AO119" s="141"/>
      <c r="AP119" s="141"/>
      <c r="AQ119" s="141"/>
      <c r="AR119" s="141"/>
      <c r="AS119" s="161"/>
      <c r="AT119" s="161"/>
      <c r="AU119" s="161"/>
      <c r="AV119" s="161"/>
      <c r="AW119" s="161"/>
      <c r="AX119" s="161"/>
      <c r="AY119" s="161"/>
      <c r="AZ119" s="161"/>
      <c r="BA119" s="161"/>
      <c r="BB119" s="161"/>
      <c r="BC119" s="161"/>
      <c r="BD119" s="161"/>
      <c r="BE119" s="161"/>
      <c r="BF119" s="161"/>
      <c r="BG119" s="161"/>
      <c r="BH119" s="161"/>
      <c r="BI119" s="161"/>
      <c r="BJ119" s="161"/>
      <c r="BK119" s="161"/>
      <c r="BL119" s="161"/>
      <c r="BM119" s="161"/>
      <c r="BN119" s="161"/>
      <c r="BO119" s="161"/>
      <c r="BP119" s="161"/>
      <c r="BQ119" s="161"/>
      <c r="BR119" s="161"/>
      <c r="BS119" s="161"/>
      <c r="BT119" s="75">
        <f t="shared" si="100"/>
        <v>0</v>
      </c>
      <c r="BU119" s="67">
        <f t="shared" ref="BU119" si="127">BU118*$BX$5</f>
        <v>0</v>
      </c>
      <c r="BV119" s="77"/>
      <c r="BW119" s="63">
        <f t="shared" si="119"/>
        <v>0</v>
      </c>
      <c r="BX119" s="64">
        <f t="shared" si="120"/>
        <v>0</v>
      </c>
    </row>
    <row r="120" spans="2:76" ht="30" x14ac:dyDescent="0.25">
      <c r="B120" s="196" t="s">
        <v>104</v>
      </c>
      <c r="C120" s="200"/>
      <c r="D120" s="574"/>
      <c r="E120" s="526"/>
      <c r="F120" s="523"/>
      <c r="G120" s="71" t="s">
        <v>44</v>
      </c>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c r="BH120" s="141"/>
      <c r="BI120" s="141"/>
      <c r="BJ120" s="141"/>
      <c r="BK120" s="141"/>
      <c r="BL120" s="141"/>
      <c r="BM120" s="141"/>
      <c r="BN120" s="141"/>
      <c r="BO120" s="141"/>
      <c r="BP120" s="141"/>
      <c r="BQ120" s="141"/>
      <c r="BR120" s="141"/>
      <c r="BS120" s="141"/>
      <c r="BT120" s="76">
        <f t="shared" si="100"/>
        <v>0</v>
      </c>
      <c r="BU120" s="67">
        <f t="shared" ref="BU120" si="128">BU118*$BX$6</f>
        <v>0</v>
      </c>
      <c r="BV120" s="77"/>
      <c r="BW120" s="63">
        <f t="shared" si="119"/>
        <v>0</v>
      </c>
      <c r="BX120" s="64">
        <f t="shared" si="120"/>
        <v>0</v>
      </c>
    </row>
    <row r="121" spans="2:76" ht="15" x14ac:dyDescent="0.25">
      <c r="B121" s="65" t="s">
        <v>32</v>
      </c>
      <c r="C121" s="68"/>
      <c r="D121" s="574"/>
      <c r="E121" s="524"/>
      <c r="F121" s="521" t="str">
        <f>IF(E121="","",VLOOKUP(E121,Summary!$L$6:$M$106,2,FALSE))</f>
        <v/>
      </c>
      <c r="G121" s="73" t="s">
        <v>33</v>
      </c>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62">
        <f t="shared" si="100"/>
        <v>0</v>
      </c>
      <c r="BU121" s="66"/>
      <c r="BV121" s="77"/>
      <c r="BW121" s="63">
        <f t="shared" si="119"/>
        <v>0</v>
      </c>
      <c r="BX121" s="64">
        <f t="shared" si="120"/>
        <v>0</v>
      </c>
    </row>
    <row r="122" spans="2:76" ht="15" x14ac:dyDescent="0.25">
      <c r="B122" s="137" t="s">
        <v>42</v>
      </c>
      <c r="C122" s="199"/>
      <c r="D122" s="574"/>
      <c r="E122" s="525"/>
      <c r="F122" s="522"/>
      <c r="G122" s="74" t="s">
        <v>34</v>
      </c>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41"/>
      <c r="AG122" s="141"/>
      <c r="AH122" s="141"/>
      <c r="AI122" s="141"/>
      <c r="AJ122" s="141"/>
      <c r="AK122" s="141"/>
      <c r="AL122" s="141"/>
      <c r="AM122" s="141"/>
      <c r="AN122" s="141"/>
      <c r="AO122" s="141"/>
      <c r="AP122" s="141"/>
      <c r="AQ122" s="141"/>
      <c r="AR122" s="141"/>
      <c r="AS122" s="161"/>
      <c r="AT122" s="161"/>
      <c r="AU122" s="161"/>
      <c r="AV122" s="161"/>
      <c r="AW122" s="161"/>
      <c r="AX122" s="161"/>
      <c r="AY122" s="161"/>
      <c r="AZ122" s="161"/>
      <c r="BA122" s="161"/>
      <c r="BB122" s="161"/>
      <c r="BC122" s="161"/>
      <c r="BD122" s="161"/>
      <c r="BE122" s="161"/>
      <c r="BF122" s="161"/>
      <c r="BG122" s="161"/>
      <c r="BH122" s="161"/>
      <c r="BI122" s="161"/>
      <c r="BJ122" s="161"/>
      <c r="BK122" s="161"/>
      <c r="BL122" s="161"/>
      <c r="BM122" s="161"/>
      <c r="BN122" s="161"/>
      <c r="BO122" s="161"/>
      <c r="BP122" s="161"/>
      <c r="BQ122" s="161"/>
      <c r="BR122" s="161"/>
      <c r="BS122" s="161"/>
      <c r="BT122" s="75">
        <f t="shared" si="100"/>
        <v>0</v>
      </c>
      <c r="BU122" s="67">
        <f t="shared" ref="BU122" si="129">BU121*$BX$5</f>
        <v>0</v>
      </c>
      <c r="BV122" s="77"/>
      <c r="BW122" s="63">
        <f t="shared" si="119"/>
        <v>0</v>
      </c>
      <c r="BX122" s="64">
        <f t="shared" si="120"/>
        <v>0</v>
      </c>
    </row>
    <row r="123" spans="2:76" ht="30" x14ac:dyDescent="0.25">
      <c r="B123" s="196" t="s">
        <v>104</v>
      </c>
      <c r="C123" s="200"/>
      <c r="D123" s="574"/>
      <c r="E123" s="526"/>
      <c r="F123" s="523"/>
      <c r="G123" s="71" t="s">
        <v>44</v>
      </c>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76">
        <f t="shared" si="100"/>
        <v>0</v>
      </c>
      <c r="BU123" s="67">
        <f t="shared" ref="BU123" si="130">BU121*$BX$6</f>
        <v>0</v>
      </c>
      <c r="BV123" s="77"/>
      <c r="BW123" s="63">
        <f t="shared" si="119"/>
        <v>0</v>
      </c>
      <c r="BX123" s="64">
        <f t="shared" si="120"/>
        <v>0</v>
      </c>
    </row>
    <row r="124" spans="2:76" ht="15" x14ac:dyDescent="0.25">
      <c r="B124" s="65" t="s">
        <v>32</v>
      </c>
      <c r="C124" s="68"/>
      <c r="D124" s="574"/>
      <c r="E124" s="524"/>
      <c r="F124" s="521" t="str">
        <f>IF(E124="","",VLOOKUP(E124,Summary!$L$6:$M$106,2,FALSE))</f>
        <v/>
      </c>
      <c r="G124" s="73" t="s">
        <v>33</v>
      </c>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c r="AR124" s="141"/>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62">
        <f t="shared" si="100"/>
        <v>0</v>
      </c>
      <c r="BU124" s="66"/>
      <c r="BV124" s="77"/>
      <c r="BW124" s="63">
        <f t="shared" si="119"/>
        <v>0</v>
      </c>
      <c r="BX124" s="64">
        <f t="shared" si="120"/>
        <v>0</v>
      </c>
    </row>
    <row r="125" spans="2:76" ht="15" x14ac:dyDescent="0.25">
      <c r="B125" s="137" t="s">
        <v>42</v>
      </c>
      <c r="C125" s="199"/>
      <c r="D125" s="574"/>
      <c r="E125" s="525"/>
      <c r="F125" s="522"/>
      <c r="G125" s="74" t="s">
        <v>34</v>
      </c>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61"/>
      <c r="AT125" s="161"/>
      <c r="AU125" s="161"/>
      <c r="AV125" s="161"/>
      <c r="AW125" s="161"/>
      <c r="AX125" s="161"/>
      <c r="AY125" s="161"/>
      <c r="AZ125" s="161"/>
      <c r="BA125" s="161"/>
      <c r="BB125" s="161"/>
      <c r="BC125" s="161"/>
      <c r="BD125" s="161"/>
      <c r="BE125" s="161"/>
      <c r="BF125" s="161"/>
      <c r="BG125" s="161"/>
      <c r="BH125" s="161"/>
      <c r="BI125" s="161"/>
      <c r="BJ125" s="161"/>
      <c r="BK125" s="161"/>
      <c r="BL125" s="161"/>
      <c r="BM125" s="161"/>
      <c r="BN125" s="161"/>
      <c r="BO125" s="161"/>
      <c r="BP125" s="161"/>
      <c r="BQ125" s="161"/>
      <c r="BR125" s="161"/>
      <c r="BS125" s="161"/>
      <c r="BT125" s="75">
        <f t="shared" si="100"/>
        <v>0</v>
      </c>
      <c r="BU125" s="67">
        <f t="shared" ref="BU125" si="131">BU124*$BX$5</f>
        <v>0</v>
      </c>
      <c r="BV125" s="77"/>
      <c r="BW125" s="63">
        <f t="shared" si="119"/>
        <v>0</v>
      </c>
      <c r="BX125" s="64">
        <f t="shared" si="120"/>
        <v>0</v>
      </c>
    </row>
    <row r="126" spans="2:76" ht="30" x14ac:dyDescent="0.25">
      <c r="B126" s="196" t="s">
        <v>104</v>
      </c>
      <c r="C126" s="200"/>
      <c r="D126" s="574"/>
      <c r="E126" s="526"/>
      <c r="F126" s="523"/>
      <c r="G126" s="71" t="s">
        <v>44</v>
      </c>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41"/>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76">
        <f t="shared" si="100"/>
        <v>0</v>
      </c>
      <c r="BU126" s="67">
        <f t="shared" ref="BU126" si="132">BU124*$BX$6</f>
        <v>0</v>
      </c>
      <c r="BV126" s="77"/>
      <c r="BW126" s="63">
        <f t="shared" si="119"/>
        <v>0</v>
      </c>
      <c r="BX126" s="64">
        <f t="shared" si="120"/>
        <v>0</v>
      </c>
    </row>
    <row r="127" spans="2:76" ht="15" x14ac:dyDescent="0.25">
      <c r="B127" s="65" t="s">
        <v>32</v>
      </c>
      <c r="C127" s="68"/>
      <c r="D127" s="574"/>
      <c r="E127" s="524"/>
      <c r="F127" s="521" t="str">
        <f>IF(E127="","",VLOOKUP(E127,Summary!$L$6:$M$106,2,FALSE))</f>
        <v/>
      </c>
      <c r="G127" s="73" t="s">
        <v>33</v>
      </c>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41"/>
      <c r="AG127" s="141"/>
      <c r="AH127" s="141"/>
      <c r="AI127" s="141"/>
      <c r="AJ127" s="141"/>
      <c r="AK127" s="141"/>
      <c r="AL127" s="141"/>
      <c r="AM127" s="141"/>
      <c r="AN127" s="141"/>
      <c r="AO127" s="141"/>
      <c r="AP127" s="141"/>
      <c r="AQ127" s="141"/>
      <c r="AR127" s="141"/>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62">
        <f t="shared" si="100"/>
        <v>0</v>
      </c>
      <c r="BU127" s="66"/>
      <c r="BV127" s="77"/>
      <c r="BW127" s="63">
        <f t="shared" si="119"/>
        <v>0</v>
      </c>
      <c r="BX127" s="64">
        <f t="shared" si="120"/>
        <v>0</v>
      </c>
    </row>
    <row r="128" spans="2:76" ht="15" x14ac:dyDescent="0.25">
      <c r="B128" s="137" t="s">
        <v>42</v>
      </c>
      <c r="C128" s="199"/>
      <c r="D128" s="574"/>
      <c r="E128" s="525"/>
      <c r="F128" s="522"/>
      <c r="G128" s="74" t="s">
        <v>34</v>
      </c>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61"/>
      <c r="AT128" s="161"/>
      <c r="AU128" s="161"/>
      <c r="AV128" s="161"/>
      <c r="AW128" s="161"/>
      <c r="AX128" s="161"/>
      <c r="AY128" s="161"/>
      <c r="AZ128" s="161"/>
      <c r="BA128" s="161"/>
      <c r="BB128" s="161"/>
      <c r="BC128" s="161"/>
      <c r="BD128" s="161"/>
      <c r="BE128" s="161"/>
      <c r="BF128" s="161"/>
      <c r="BG128" s="161"/>
      <c r="BH128" s="161"/>
      <c r="BI128" s="161"/>
      <c r="BJ128" s="161"/>
      <c r="BK128" s="161"/>
      <c r="BL128" s="161"/>
      <c r="BM128" s="161"/>
      <c r="BN128" s="161"/>
      <c r="BO128" s="161"/>
      <c r="BP128" s="161"/>
      <c r="BQ128" s="161"/>
      <c r="BR128" s="161"/>
      <c r="BS128" s="161"/>
      <c r="BT128" s="75">
        <f t="shared" si="100"/>
        <v>0</v>
      </c>
      <c r="BU128" s="67">
        <f t="shared" ref="BU128" si="133">BU127*$BX$5</f>
        <v>0</v>
      </c>
      <c r="BV128" s="77"/>
      <c r="BW128" s="63">
        <f t="shared" si="119"/>
        <v>0</v>
      </c>
      <c r="BX128" s="64">
        <f t="shared" si="120"/>
        <v>0</v>
      </c>
    </row>
    <row r="129" spans="2:76" ht="30" x14ac:dyDescent="0.25">
      <c r="B129" s="196" t="s">
        <v>104</v>
      </c>
      <c r="C129" s="200"/>
      <c r="D129" s="574"/>
      <c r="E129" s="526"/>
      <c r="F129" s="523"/>
      <c r="G129" s="71" t="s">
        <v>44</v>
      </c>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76">
        <f t="shared" si="100"/>
        <v>0</v>
      </c>
      <c r="BU129" s="67">
        <f t="shared" ref="BU129" si="134">BU127*$BX$6</f>
        <v>0</v>
      </c>
      <c r="BV129" s="77"/>
      <c r="BW129" s="63">
        <f t="shared" si="119"/>
        <v>0</v>
      </c>
      <c r="BX129" s="64">
        <f t="shared" si="120"/>
        <v>0</v>
      </c>
    </row>
    <row r="130" spans="2:76" ht="15" x14ac:dyDescent="0.25">
      <c r="B130" s="65" t="s">
        <v>32</v>
      </c>
      <c r="C130" s="68"/>
      <c r="D130" s="574"/>
      <c r="E130" s="524"/>
      <c r="F130" s="521" t="str">
        <f>IF(E130="","",VLOOKUP(E130,Summary!$L$6:$M$106,2,FALSE))</f>
        <v/>
      </c>
      <c r="G130" s="73" t="s">
        <v>33</v>
      </c>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62">
        <f t="shared" si="100"/>
        <v>0</v>
      </c>
      <c r="BU130" s="66"/>
      <c r="BV130" s="77"/>
      <c r="BW130" s="63">
        <f t="shared" si="119"/>
        <v>0</v>
      </c>
      <c r="BX130" s="64">
        <f t="shared" si="120"/>
        <v>0</v>
      </c>
    </row>
    <row r="131" spans="2:76" ht="15" x14ac:dyDescent="0.25">
      <c r="B131" s="137" t="s">
        <v>42</v>
      </c>
      <c r="C131" s="199"/>
      <c r="D131" s="574"/>
      <c r="E131" s="525"/>
      <c r="F131" s="522"/>
      <c r="G131" s="74" t="s">
        <v>34</v>
      </c>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61"/>
      <c r="AT131" s="161"/>
      <c r="AU131" s="161"/>
      <c r="AV131" s="161"/>
      <c r="AW131" s="161"/>
      <c r="AX131" s="161"/>
      <c r="AY131" s="161"/>
      <c r="AZ131" s="161"/>
      <c r="BA131" s="161"/>
      <c r="BB131" s="161"/>
      <c r="BC131" s="161"/>
      <c r="BD131" s="161"/>
      <c r="BE131" s="161"/>
      <c r="BF131" s="161"/>
      <c r="BG131" s="161"/>
      <c r="BH131" s="161"/>
      <c r="BI131" s="161"/>
      <c r="BJ131" s="161"/>
      <c r="BK131" s="161"/>
      <c r="BL131" s="161"/>
      <c r="BM131" s="161"/>
      <c r="BN131" s="161"/>
      <c r="BO131" s="161"/>
      <c r="BP131" s="161"/>
      <c r="BQ131" s="161"/>
      <c r="BR131" s="161"/>
      <c r="BS131" s="161"/>
      <c r="BT131" s="75">
        <f t="shared" si="100"/>
        <v>0</v>
      </c>
      <c r="BU131" s="67">
        <f t="shared" ref="BU131" si="135">BU130*$BX$5</f>
        <v>0</v>
      </c>
      <c r="BV131" s="77"/>
      <c r="BW131" s="63">
        <f t="shared" si="119"/>
        <v>0</v>
      </c>
      <c r="BX131" s="64">
        <f t="shared" si="120"/>
        <v>0</v>
      </c>
    </row>
    <row r="132" spans="2:76" ht="30" x14ac:dyDescent="0.25">
      <c r="B132" s="196" t="s">
        <v>104</v>
      </c>
      <c r="C132" s="200"/>
      <c r="D132" s="574"/>
      <c r="E132" s="526"/>
      <c r="F132" s="523"/>
      <c r="G132" s="71" t="s">
        <v>44</v>
      </c>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76">
        <f t="shared" si="100"/>
        <v>0</v>
      </c>
      <c r="BU132" s="67">
        <f t="shared" ref="BU132" si="136">BU130*$BX$6</f>
        <v>0</v>
      </c>
      <c r="BV132" s="77"/>
      <c r="BW132" s="63">
        <f t="shared" si="119"/>
        <v>0</v>
      </c>
      <c r="BX132" s="64">
        <f t="shared" si="120"/>
        <v>0</v>
      </c>
    </row>
    <row r="133" spans="2:76" ht="15" x14ac:dyDescent="0.25">
      <c r="B133" s="65" t="s">
        <v>32</v>
      </c>
      <c r="C133" s="68"/>
      <c r="D133" s="574"/>
      <c r="E133" s="524"/>
      <c r="F133" s="521" t="str">
        <f>IF(E133="","",VLOOKUP(E133,Summary!$L$6:$M$106,2,FALSE))</f>
        <v/>
      </c>
      <c r="G133" s="73" t="s">
        <v>33</v>
      </c>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62">
        <f t="shared" si="100"/>
        <v>0</v>
      </c>
      <c r="BU133" s="66"/>
      <c r="BV133" s="77"/>
      <c r="BW133" s="63">
        <f t="shared" si="119"/>
        <v>0</v>
      </c>
      <c r="BX133" s="64">
        <f t="shared" si="120"/>
        <v>0</v>
      </c>
    </row>
    <row r="134" spans="2:76" ht="15" x14ac:dyDescent="0.25">
      <c r="B134" s="137" t="s">
        <v>42</v>
      </c>
      <c r="C134" s="199"/>
      <c r="D134" s="574"/>
      <c r="E134" s="525"/>
      <c r="F134" s="522"/>
      <c r="G134" s="74" t="s">
        <v>34</v>
      </c>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41"/>
      <c r="AO134" s="141"/>
      <c r="AP134" s="141"/>
      <c r="AQ134" s="141"/>
      <c r="AR134" s="141"/>
      <c r="AS134" s="161"/>
      <c r="AT134" s="161"/>
      <c r="AU134" s="161"/>
      <c r="AV134" s="161"/>
      <c r="AW134" s="161"/>
      <c r="AX134" s="161"/>
      <c r="AY134" s="161"/>
      <c r="AZ134" s="161"/>
      <c r="BA134" s="161"/>
      <c r="BB134" s="161"/>
      <c r="BC134" s="161"/>
      <c r="BD134" s="161"/>
      <c r="BE134" s="161"/>
      <c r="BF134" s="161"/>
      <c r="BG134" s="161"/>
      <c r="BH134" s="161"/>
      <c r="BI134" s="161"/>
      <c r="BJ134" s="161"/>
      <c r="BK134" s="161"/>
      <c r="BL134" s="161"/>
      <c r="BM134" s="161"/>
      <c r="BN134" s="161"/>
      <c r="BO134" s="161"/>
      <c r="BP134" s="161"/>
      <c r="BQ134" s="161"/>
      <c r="BR134" s="161"/>
      <c r="BS134" s="161"/>
      <c r="BT134" s="75">
        <f t="shared" si="100"/>
        <v>0</v>
      </c>
      <c r="BU134" s="67">
        <f t="shared" ref="BU134" si="137">BU133*$BX$5</f>
        <v>0</v>
      </c>
      <c r="BV134" s="77"/>
      <c r="BW134" s="63">
        <f t="shared" si="119"/>
        <v>0</v>
      </c>
      <c r="BX134" s="64">
        <f t="shared" si="120"/>
        <v>0</v>
      </c>
    </row>
    <row r="135" spans="2:76" ht="30" x14ac:dyDescent="0.25">
      <c r="B135" s="196" t="s">
        <v>104</v>
      </c>
      <c r="C135" s="200"/>
      <c r="D135" s="574"/>
      <c r="E135" s="526"/>
      <c r="F135" s="523"/>
      <c r="G135" s="71" t="s">
        <v>44</v>
      </c>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41"/>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76">
        <f t="shared" si="100"/>
        <v>0</v>
      </c>
      <c r="BU135" s="67">
        <f t="shared" ref="BU135" si="138">BU133*$BX$6</f>
        <v>0</v>
      </c>
      <c r="BV135" s="77"/>
      <c r="BW135" s="63">
        <f t="shared" si="119"/>
        <v>0</v>
      </c>
      <c r="BX135" s="64">
        <f t="shared" si="120"/>
        <v>0</v>
      </c>
    </row>
    <row r="136" spans="2:76" ht="15" x14ac:dyDescent="0.25">
      <c r="B136" s="65" t="s">
        <v>32</v>
      </c>
      <c r="C136" s="68"/>
      <c r="D136" s="574"/>
      <c r="E136" s="524"/>
      <c r="F136" s="521" t="str">
        <f>IF(E136="","",VLOOKUP(E136,Summary!$L$6:$M$106,2,FALSE))</f>
        <v/>
      </c>
      <c r="G136" s="73" t="s">
        <v>33</v>
      </c>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62">
        <f t="shared" si="100"/>
        <v>0</v>
      </c>
      <c r="BU136" s="66"/>
      <c r="BV136" s="77"/>
      <c r="BW136" s="63">
        <f t="shared" si="119"/>
        <v>0</v>
      </c>
      <c r="BX136" s="64">
        <f t="shared" si="120"/>
        <v>0</v>
      </c>
    </row>
    <row r="137" spans="2:76" ht="15" x14ac:dyDescent="0.25">
      <c r="B137" s="137" t="s">
        <v>42</v>
      </c>
      <c r="C137" s="199"/>
      <c r="D137" s="574"/>
      <c r="E137" s="525"/>
      <c r="F137" s="522"/>
      <c r="G137" s="74" t="s">
        <v>34</v>
      </c>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1"/>
      <c r="AL137" s="141"/>
      <c r="AM137" s="141"/>
      <c r="AN137" s="141"/>
      <c r="AO137" s="141"/>
      <c r="AP137" s="141"/>
      <c r="AQ137" s="141"/>
      <c r="AR137" s="141"/>
      <c r="AS137" s="161"/>
      <c r="AT137" s="161"/>
      <c r="AU137" s="161"/>
      <c r="AV137" s="161"/>
      <c r="AW137" s="161"/>
      <c r="AX137" s="161"/>
      <c r="AY137" s="161"/>
      <c r="AZ137" s="161"/>
      <c r="BA137" s="161"/>
      <c r="BB137" s="161"/>
      <c r="BC137" s="161"/>
      <c r="BD137" s="161"/>
      <c r="BE137" s="161"/>
      <c r="BF137" s="161"/>
      <c r="BG137" s="161"/>
      <c r="BH137" s="161"/>
      <c r="BI137" s="161"/>
      <c r="BJ137" s="161"/>
      <c r="BK137" s="161"/>
      <c r="BL137" s="161"/>
      <c r="BM137" s="161"/>
      <c r="BN137" s="161"/>
      <c r="BO137" s="161"/>
      <c r="BP137" s="161"/>
      <c r="BQ137" s="161"/>
      <c r="BR137" s="161"/>
      <c r="BS137" s="161"/>
      <c r="BT137" s="75">
        <f t="shared" si="100"/>
        <v>0</v>
      </c>
      <c r="BU137" s="67">
        <f t="shared" ref="BU137" si="139">BU136*$BX$5</f>
        <v>0</v>
      </c>
      <c r="BV137" s="77"/>
      <c r="BW137" s="63">
        <f t="shared" si="119"/>
        <v>0</v>
      </c>
      <c r="BX137" s="64">
        <f t="shared" si="120"/>
        <v>0</v>
      </c>
    </row>
    <row r="138" spans="2:76" ht="30" x14ac:dyDescent="0.25">
      <c r="B138" s="196" t="s">
        <v>104</v>
      </c>
      <c r="C138" s="200"/>
      <c r="D138" s="574"/>
      <c r="E138" s="526"/>
      <c r="F138" s="523"/>
      <c r="G138" s="71" t="s">
        <v>44</v>
      </c>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76">
        <f t="shared" si="100"/>
        <v>0</v>
      </c>
      <c r="BU138" s="67">
        <f t="shared" ref="BU138" si="140">BU136*$BX$6</f>
        <v>0</v>
      </c>
      <c r="BV138" s="77"/>
      <c r="BW138" s="63">
        <f t="shared" si="119"/>
        <v>0</v>
      </c>
      <c r="BX138" s="64">
        <f t="shared" si="120"/>
        <v>0</v>
      </c>
    </row>
    <row r="139" spans="2:76" ht="15" x14ac:dyDescent="0.25">
      <c r="B139" s="65" t="s">
        <v>32</v>
      </c>
      <c r="C139" s="68"/>
      <c r="D139" s="574"/>
      <c r="E139" s="524"/>
      <c r="F139" s="521" t="str">
        <f>IF(E139="","",VLOOKUP(E139,Summary!$L$6:$M$106,2,FALSE))</f>
        <v/>
      </c>
      <c r="G139" s="73" t="s">
        <v>33</v>
      </c>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62">
        <f t="shared" si="100"/>
        <v>0</v>
      </c>
      <c r="BU139" s="66"/>
      <c r="BV139" s="77"/>
      <c r="BW139" s="63">
        <f t="shared" si="119"/>
        <v>0</v>
      </c>
      <c r="BX139" s="64">
        <f t="shared" si="120"/>
        <v>0</v>
      </c>
    </row>
    <row r="140" spans="2:76" ht="15" x14ac:dyDescent="0.25">
      <c r="B140" s="137" t="s">
        <v>42</v>
      </c>
      <c r="C140" s="199"/>
      <c r="D140" s="574"/>
      <c r="E140" s="525"/>
      <c r="F140" s="522"/>
      <c r="G140" s="74" t="s">
        <v>34</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61"/>
      <c r="AT140" s="161"/>
      <c r="AU140" s="161"/>
      <c r="AV140" s="161"/>
      <c r="AW140" s="161"/>
      <c r="AX140" s="161"/>
      <c r="AY140" s="161"/>
      <c r="AZ140" s="161"/>
      <c r="BA140" s="161"/>
      <c r="BB140" s="161"/>
      <c r="BC140" s="161"/>
      <c r="BD140" s="161"/>
      <c r="BE140" s="161"/>
      <c r="BF140" s="161"/>
      <c r="BG140" s="161"/>
      <c r="BH140" s="161"/>
      <c r="BI140" s="161"/>
      <c r="BJ140" s="161"/>
      <c r="BK140" s="161"/>
      <c r="BL140" s="161"/>
      <c r="BM140" s="161"/>
      <c r="BN140" s="161"/>
      <c r="BO140" s="161"/>
      <c r="BP140" s="161"/>
      <c r="BQ140" s="161"/>
      <c r="BR140" s="161"/>
      <c r="BS140" s="161"/>
      <c r="BT140" s="75">
        <f t="shared" si="100"/>
        <v>0</v>
      </c>
      <c r="BU140" s="67">
        <f t="shared" ref="BU140" si="141">BU139*$BX$5</f>
        <v>0</v>
      </c>
      <c r="BV140" s="77"/>
      <c r="BW140" s="63">
        <f t="shared" si="119"/>
        <v>0</v>
      </c>
      <c r="BX140" s="64">
        <f t="shared" si="120"/>
        <v>0</v>
      </c>
    </row>
    <row r="141" spans="2:76" ht="30" x14ac:dyDescent="0.25">
      <c r="B141" s="196" t="s">
        <v>104</v>
      </c>
      <c r="C141" s="200"/>
      <c r="D141" s="574"/>
      <c r="E141" s="526"/>
      <c r="F141" s="523"/>
      <c r="G141" s="71" t="s">
        <v>44</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76">
        <f t="shared" si="100"/>
        <v>0</v>
      </c>
      <c r="BU141" s="67">
        <f t="shared" ref="BU141" si="142">BU139*$BX$6</f>
        <v>0</v>
      </c>
      <c r="BV141" s="77"/>
      <c r="BW141" s="63">
        <f t="shared" si="119"/>
        <v>0</v>
      </c>
      <c r="BX141" s="64">
        <f t="shared" si="120"/>
        <v>0</v>
      </c>
    </row>
    <row r="142" spans="2:76" ht="15" x14ac:dyDescent="0.25">
      <c r="B142" s="65" t="s">
        <v>32</v>
      </c>
      <c r="C142" s="68"/>
      <c r="D142" s="574"/>
      <c r="E142" s="524"/>
      <c r="F142" s="521" t="str">
        <f>IF(E142="","",VLOOKUP(E142,Summary!$L$6:$M$106,2,FALSE))</f>
        <v/>
      </c>
      <c r="G142" s="73" t="s">
        <v>33</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62">
        <f t="shared" si="100"/>
        <v>0</v>
      </c>
      <c r="BU142" s="66"/>
      <c r="BV142" s="77"/>
      <c r="BW142" s="63">
        <f t="shared" si="119"/>
        <v>0</v>
      </c>
      <c r="BX142" s="64">
        <f t="shared" si="120"/>
        <v>0</v>
      </c>
    </row>
    <row r="143" spans="2:76" ht="15" x14ac:dyDescent="0.25">
      <c r="B143" s="137" t="s">
        <v>42</v>
      </c>
      <c r="C143" s="199"/>
      <c r="D143" s="574"/>
      <c r="E143" s="525"/>
      <c r="F143" s="522"/>
      <c r="G143" s="74" t="s">
        <v>34</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61"/>
      <c r="AT143" s="161"/>
      <c r="AU143" s="161"/>
      <c r="AV143" s="161"/>
      <c r="AW143" s="161"/>
      <c r="AX143" s="161"/>
      <c r="AY143" s="161"/>
      <c r="AZ143" s="161"/>
      <c r="BA143" s="161"/>
      <c r="BB143" s="161"/>
      <c r="BC143" s="161"/>
      <c r="BD143" s="161"/>
      <c r="BE143" s="161"/>
      <c r="BF143" s="161"/>
      <c r="BG143" s="161"/>
      <c r="BH143" s="161"/>
      <c r="BI143" s="161"/>
      <c r="BJ143" s="161"/>
      <c r="BK143" s="161"/>
      <c r="BL143" s="161"/>
      <c r="BM143" s="161"/>
      <c r="BN143" s="161"/>
      <c r="BO143" s="161"/>
      <c r="BP143" s="161"/>
      <c r="BQ143" s="161"/>
      <c r="BR143" s="161"/>
      <c r="BS143" s="161"/>
      <c r="BT143" s="75">
        <f t="shared" si="100"/>
        <v>0</v>
      </c>
      <c r="BU143" s="67">
        <f t="shared" ref="BU143" si="143">BU142*$BX$5</f>
        <v>0</v>
      </c>
      <c r="BV143" s="77"/>
      <c r="BW143" s="63">
        <f t="shared" si="119"/>
        <v>0</v>
      </c>
      <c r="BX143" s="64">
        <f t="shared" si="120"/>
        <v>0</v>
      </c>
    </row>
    <row r="144" spans="2:76" ht="30" x14ac:dyDescent="0.25">
      <c r="B144" s="196" t="s">
        <v>104</v>
      </c>
      <c r="C144" s="200"/>
      <c r="D144" s="574"/>
      <c r="E144" s="526"/>
      <c r="F144" s="523"/>
      <c r="G144" s="71" t="s">
        <v>44</v>
      </c>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76">
        <f t="shared" si="100"/>
        <v>0</v>
      </c>
      <c r="BU144" s="67">
        <f t="shared" ref="BU144" si="144">BU142*$BX$6</f>
        <v>0</v>
      </c>
      <c r="BV144" s="77"/>
      <c r="BW144" s="63">
        <f t="shared" si="119"/>
        <v>0</v>
      </c>
      <c r="BX144" s="64">
        <f t="shared" si="120"/>
        <v>0</v>
      </c>
    </row>
    <row r="145" spans="2:76" ht="15" x14ac:dyDescent="0.25">
      <c r="B145" s="65" t="s">
        <v>32</v>
      </c>
      <c r="C145" s="68"/>
      <c r="D145" s="574"/>
      <c r="E145" s="524"/>
      <c r="F145" s="521" t="str">
        <f>IF(E145="","",VLOOKUP(E145,Summary!$L$6:$M$106,2,FALSE))</f>
        <v/>
      </c>
      <c r="G145" s="73" t="s">
        <v>33</v>
      </c>
      <c r="H145" s="141"/>
      <c r="I145" s="141"/>
      <c r="J145" s="141"/>
      <c r="K145" s="141"/>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141"/>
      <c r="AO145" s="141"/>
      <c r="AP145" s="141"/>
      <c r="AQ145" s="141"/>
      <c r="AR145" s="141"/>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62">
        <f t="shared" si="100"/>
        <v>0</v>
      </c>
      <c r="BU145" s="66"/>
      <c r="BV145" s="77"/>
      <c r="BW145" s="63">
        <f t="shared" si="119"/>
        <v>0</v>
      </c>
      <c r="BX145" s="64">
        <f t="shared" si="120"/>
        <v>0</v>
      </c>
    </row>
    <row r="146" spans="2:76" ht="15" x14ac:dyDescent="0.25">
      <c r="B146" s="137" t="s">
        <v>42</v>
      </c>
      <c r="C146" s="199"/>
      <c r="D146" s="574"/>
      <c r="E146" s="525"/>
      <c r="F146" s="522"/>
      <c r="G146" s="74" t="s">
        <v>34</v>
      </c>
      <c r="H146" s="141"/>
      <c r="I146" s="141"/>
      <c r="J146" s="141"/>
      <c r="K146" s="141"/>
      <c r="L146" s="141"/>
      <c r="M146" s="141"/>
      <c r="N146" s="141"/>
      <c r="O146" s="141"/>
      <c r="P146" s="141"/>
      <c r="Q146" s="141"/>
      <c r="R146" s="141"/>
      <c r="S146" s="141"/>
      <c r="T146" s="141"/>
      <c r="U146" s="141"/>
      <c r="V146" s="141"/>
      <c r="W146" s="141"/>
      <c r="X146" s="141"/>
      <c r="Y146" s="141"/>
      <c r="Z146" s="141"/>
      <c r="AA146" s="141"/>
      <c r="AB146" s="141"/>
      <c r="AC146" s="141"/>
      <c r="AD146" s="141"/>
      <c r="AE146" s="141"/>
      <c r="AF146" s="141"/>
      <c r="AG146" s="141"/>
      <c r="AH146" s="141"/>
      <c r="AI146" s="141"/>
      <c r="AJ146" s="141"/>
      <c r="AK146" s="141"/>
      <c r="AL146" s="141"/>
      <c r="AM146" s="141"/>
      <c r="AN146" s="141"/>
      <c r="AO146" s="141"/>
      <c r="AP146" s="141"/>
      <c r="AQ146" s="141"/>
      <c r="AR146" s="141"/>
      <c r="AS146" s="161"/>
      <c r="AT146" s="161"/>
      <c r="AU146" s="161"/>
      <c r="AV146" s="161"/>
      <c r="AW146" s="161"/>
      <c r="AX146" s="161"/>
      <c r="AY146" s="161"/>
      <c r="AZ146" s="161"/>
      <c r="BA146" s="161"/>
      <c r="BB146" s="161"/>
      <c r="BC146" s="161"/>
      <c r="BD146" s="161"/>
      <c r="BE146" s="161"/>
      <c r="BF146" s="161"/>
      <c r="BG146" s="161"/>
      <c r="BH146" s="161"/>
      <c r="BI146" s="161"/>
      <c r="BJ146" s="161"/>
      <c r="BK146" s="161"/>
      <c r="BL146" s="161"/>
      <c r="BM146" s="161"/>
      <c r="BN146" s="161"/>
      <c r="BO146" s="161"/>
      <c r="BP146" s="161"/>
      <c r="BQ146" s="161"/>
      <c r="BR146" s="161"/>
      <c r="BS146" s="161"/>
      <c r="BT146" s="75">
        <f t="shared" ref="BT146:BT209" si="145">SUM(H146:BS146)</f>
        <v>0</v>
      </c>
      <c r="BU146" s="67">
        <f t="shared" ref="BU146" si="146">BU145*$BX$5</f>
        <v>0</v>
      </c>
      <c r="BV146" s="77"/>
      <c r="BW146" s="63">
        <f t="shared" si="119"/>
        <v>0</v>
      </c>
      <c r="BX146" s="64">
        <f t="shared" si="120"/>
        <v>0</v>
      </c>
    </row>
    <row r="147" spans="2:76" ht="30" x14ac:dyDescent="0.25">
      <c r="B147" s="196" t="s">
        <v>104</v>
      </c>
      <c r="C147" s="200"/>
      <c r="D147" s="574"/>
      <c r="E147" s="526"/>
      <c r="F147" s="523"/>
      <c r="G147" s="71" t="s">
        <v>44</v>
      </c>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76">
        <f t="shared" si="145"/>
        <v>0</v>
      </c>
      <c r="BU147" s="67">
        <f t="shared" ref="BU147" si="147">BU145*$BX$6</f>
        <v>0</v>
      </c>
      <c r="BV147" s="77"/>
      <c r="BW147" s="63">
        <f t="shared" si="119"/>
        <v>0</v>
      </c>
      <c r="BX147" s="64">
        <f t="shared" si="120"/>
        <v>0</v>
      </c>
    </row>
    <row r="148" spans="2:76" ht="15" x14ac:dyDescent="0.25">
      <c r="B148" s="65" t="s">
        <v>32</v>
      </c>
      <c r="C148" s="68"/>
      <c r="D148" s="574"/>
      <c r="E148" s="524"/>
      <c r="F148" s="521" t="str">
        <f>IF(E148="","",VLOOKUP(E148,Summary!$L$6:$M$106,2,FALSE))</f>
        <v/>
      </c>
      <c r="G148" s="73" t="s">
        <v>33</v>
      </c>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141"/>
      <c r="AO148" s="141"/>
      <c r="AP148" s="141"/>
      <c r="AQ148" s="141"/>
      <c r="AR148" s="141"/>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62">
        <f t="shared" si="145"/>
        <v>0</v>
      </c>
      <c r="BU148" s="66"/>
      <c r="BV148" s="77"/>
      <c r="BW148" s="63">
        <f t="shared" si="119"/>
        <v>0</v>
      </c>
      <c r="BX148" s="64">
        <f t="shared" si="120"/>
        <v>0</v>
      </c>
    </row>
    <row r="149" spans="2:76" ht="15" x14ac:dyDescent="0.25">
      <c r="B149" s="137" t="s">
        <v>42</v>
      </c>
      <c r="C149" s="199"/>
      <c r="D149" s="574"/>
      <c r="E149" s="525"/>
      <c r="F149" s="522"/>
      <c r="G149" s="74" t="s">
        <v>34</v>
      </c>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61"/>
      <c r="AT149" s="161"/>
      <c r="AU149" s="161"/>
      <c r="AV149" s="161"/>
      <c r="AW149" s="161"/>
      <c r="AX149" s="161"/>
      <c r="AY149" s="161"/>
      <c r="AZ149" s="161"/>
      <c r="BA149" s="161"/>
      <c r="BB149" s="161"/>
      <c r="BC149" s="161"/>
      <c r="BD149" s="161"/>
      <c r="BE149" s="161"/>
      <c r="BF149" s="161"/>
      <c r="BG149" s="161"/>
      <c r="BH149" s="161"/>
      <c r="BI149" s="161"/>
      <c r="BJ149" s="161"/>
      <c r="BK149" s="161"/>
      <c r="BL149" s="161"/>
      <c r="BM149" s="161"/>
      <c r="BN149" s="161"/>
      <c r="BO149" s="161"/>
      <c r="BP149" s="161"/>
      <c r="BQ149" s="161"/>
      <c r="BR149" s="161"/>
      <c r="BS149" s="161"/>
      <c r="BT149" s="75">
        <f t="shared" si="145"/>
        <v>0</v>
      </c>
      <c r="BU149" s="67">
        <f t="shared" ref="BU149" si="148">BU148*$BX$5</f>
        <v>0</v>
      </c>
      <c r="BV149" s="77"/>
      <c r="BW149" s="63">
        <f t="shared" si="119"/>
        <v>0</v>
      </c>
      <c r="BX149" s="64">
        <f t="shared" si="120"/>
        <v>0</v>
      </c>
    </row>
    <row r="150" spans="2:76" ht="30" x14ac:dyDescent="0.25">
      <c r="B150" s="196" t="s">
        <v>104</v>
      </c>
      <c r="C150" s="200"/>
      <c r="D150" s="574"/>
      <c r="E150" s="526"/>
      <c r="F150" s="523"/>
      <c r="G150" s="71" t="s">
        <v>44</v>
      </c>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76">
        <f t="shared" si="145"/>
        <v>0</v>
      </c>
      <c r="BU150" s="67">
        <f t="shared" ref="BU150" si="149">BU148*$BX$6</f>
        <v>0</v>
      </c>
      <c r="BV150" s="77"/>
      <c r="BW150" s="63">
        <f t="shared" si="119"/>
        <v>0</v>
      </c>
      <c r="BX150" s="64">
        <f t="shared" si="120"/>
        <v>0</v>
      </c>
    </row>
    <row r="151" spans="2:76" ht="15" x14ac:dyDescent="0.25">
      <c r="B151" s="65" t="s">
        <v>32</v>
      </c>
      <c r="C151" s="68"/>
      <c r="D151" s="574"/>
      <c r="E151" s="524"/>
      <c r="F151" s="521" t="str">
        <f>IF(E151="","",VLOOKUP(E151,Summary!$L$6:$M$106,2,FALSE))</f>
        <v/>
      </c>
      <c r="G151" s="73" t="s">
        <v>33</v>
      </c>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41"/>
      <c r="AG151" s="141"/>
      <c r="AH151" s="141"/>
      <c r="AI151" s="141"/>
      <c r="AJ151" s="141"/>
      <c r="AK151" s="141"/>
      <c r="AL151" s="141"/>
      <c r="AM151" s="141"/>
      <c r="AN151" s="141"/>
      <c r="AO151" s="141"/>
      <c r="AP151" s="141"/>
      <c r="AQ151" s="141"/>
      <c r="AR151" s="141"/>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62">
        <f t="shared" si="145"/>
        <v>0</v>
      </c>
      <c r="BU151" s="66"/>
      <c r="BV151" s="77"/>
      <c r="BW151" s="63">
        <f t="shared" si="119"/>
        <v>0</v>
      </c>
      <c r="BX151" s="64">
        <f t="shared" si="120"/>
        <v>0</v>
      </c>
    </row>
    <row r="152" spans="2:76" ht="15" x14ac:dyDescent="0.25">
      <c r="B152" s="137" t="s">
        <v>42</v>
      </c>
      <c r="C152" s="199"/>
      <c r="D152" s="574"/>
      <c r="E152" s="525"/>
      <c r="F152" s="522"/>
      <c r="G152" s="74" t="s">
        <v>34</v>
      </c>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41"/>
      <c r="AG152" s="141"/>
      <c r="AH152" s="141"/>
      <c r="AI152" s="141"/>
      <c r="AJ152" s="141"/>
      <c r="AK152" s="141"/>
      <c r="AL152" s="141"/>
      <c r="AM152" s="141"/>
      <c r="AN152" s="141"/>
      <c r="AO152" s="141"/>
      <c r="AP152" s="141"/>
      <c r="AQ152" s="141"/>
      <c r="AR152" s="141"/>
      <c r="AS152" s="161"/>
      <c r="AT152" s="161"/>
      <c r="AU152" s="161"/>
      <c r="AV152" s="161"/>
      <c r="AW152" s="161"/>
      <c r="AX152" s="161"/>
      <c r="AY152" s="161"/>
      <c r="AZ152" s="161"/>
      <c r="BA152" s="161"/>
      <c r="BB152" s="161"/>
      <c r="BC152" s="161"/>
      <c r="BD152" s="161"/>
      <c r="BE152" s="161"/>
      <c r="BF152" s="161"/>
      <c r="BG152" s="161"/>
      <c r="BH152" s="161"/>
      <c r="BI152" s="161"/>
      <c r="BJ152" s="161"/>
      <c r="BK152" s="161"/>
      <c r="BL152" s="161"/>
      <c r="BM152" s="161"/>
      <c r="BN152" s="161"/>
      <c r="BO152" s="161"/>
      <c r="BP152" s="161"/>
      <c r="BQ152" s="161"/>
      <c r="BR152" s="161"/>
      <c r="BS152" s="161"/>
      <c r="BT152" s="75">
        <f t="shared" si="145"/>
        <v>0</v>
      </c>
      <c r="BU152" s="67">
        <f t="shared" ref="BU152" si="150">BU151*$BX$5</f>
        <v>0</v>
      </c>
      <c r="BV152" s="77"/>
      <c r="BW152" s="63">
        <f t="shared" si="119"/>
        <v>0</v>
      </c>
      <c r="BX152" s="64">
        <f t="shared" si="120"/>
        <v>0</v>
      </c>
    </row>
    <row r="153" spans="2:76" ht="30" x14ac:dyDescent="0.25">
      <c r="B153" s="196" t="s">
        <v>104</v>
      </c>
      <c r="C153" s="200"/>
      <c r="D153" s="574"/>
      <c r="E153" s="526"/>
      <c r="F153" s="523"/>
      <c r="G153" s="71" t="s">
        <v>44</v>
      </c>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4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76">
        <f t="shared" si="145"/>
        <v>0</v>
      </c>
      <c r="BU153" s="67">
        <f t="shared" ref="BU153" si="151">BU151*$BX$6</f>
        <v>0</v>
      </c>
      <c r="BV153" s="77"/>
      <c r="BW153" s="63">
        <f t="shared" si="119"/>
        <v>0</v>
      </c>
      <c r="BX153" s="64">
        <f t="shared" si="120"/>
        <v>0</v>
      </c>
    </row>
    <row r="154" spans="2:76" ht="15" x14ac:dyDescent="0.25">
      <c r="B154" s="65" t="s">
        <v>32</v>
      </c>
      <c r="C154" s="68"/>
      <c r="D154" s="574"/>
      <c r="E154" s="524"/>
      <c r="F154" s="521" t="str">
        <f>IF(E154="","",VLOOKUP(E154,Summary!$L$6:$M$106,2,FALSE))</f>
        <v/>
      </c>
      <c r="G154" s="73" t="s">
        <v>33</v>
      </c>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41"/>
      <c r="AG154" s="141"/>
      <c r="AH154" s="141"/>
      <c r="AI154" s="141"/>
      <c r="AJ154" s="141"/>
      <c r="AK154" s="141"/>
      <c r="AL154" s="141"/>
      <c r="AM154" s="141"/>
      <c r="AN154" s="141"/>
      <c r="AO154" s="141"/>
      <c r="AP154" s="141"/>
      <c r="AQ154" s="141"/>
      <c r="AR154" s="141"/>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62">
        <f t="shared" si="145"/>
        <v>0</v>
      </c>
      <c r="BU154" s="66"/>
      <c r="BV154" s="77"/>
      <c r="BW154" s="63">
        <f t="shared" ref="BW154:BW217" si="152">(BU154+BV154*BU154)</f>
        <v>0</v>
      </c>
      <c r="BX154" s="64">
        <f t="shared" ref="BX154:BX217" si="153">(BT154*BW154)</f>
        <v>0</v>
      </c>
    </row>
    <row r="155" spans="2:76" ht="15" x14ac:dyDescent="0.25">
      <c r="B155" s="137" t="s">
        <v>42</v>
      </c>
      <c r="C155" s="199"/>
      <c r="D155" s="574"/>
      <c r="E155" s="525"/>
      <c r="F155" s="522"/>
      <c r="G155" s="74" t="s">
        <v>34</v>
      </c>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41"/>
      <c r="AG155" s="141"/>
      <c r="AH155" s="141"/>
      <c r="AI155" s="141"/>
      <c r="AJ155" s="141"/>
      <c r="AK155" s="141"/>
      <c r="AL155" s="141"/>
      <c r="AM155" s="141"/>
      <c r="AN155" s="141"/>
      <c r="AO155" s="141"/>
      <c r="AP155" s="141"/>
      <c r="AQ155" s="141"/>
      <c r="AR155" s="141"/>
      <c r="AS155" s="161"/>
      <c r="AT155" s="161"/>
      <c r="AU155" s="161"/>
      <c r="AV155" s="161"/>
      <c r="AW155" s="161"/>
      <c r="AX155" s="161"/>
      <c r="AY155" s="161"/>
      <c r="AZ155" s="161"/>
      <c r="BA155" s="161"/>
      <c r="BB155" s="161"/>
      <c r="BC155" s="161"/>
      <c r="BD155" s="161"/>
      <c r="BE155" s="161"/>
      <c r="BF155" s="161"/>
      <c r="BG155" s="161"/>
      <c r="BH155" s="161"/>
      <c r="BI155" s="161"/>
      <c r="BJ155" s="161"/>
      <c r="BK155" s="161"/>
      <c r="BL155" s="161"/>
      <c r="BM155" s="161"/>
      <c r="BN155" s="161"/>
      <c r="BO155" s="161"/>
      <c r="BP155" s="161"/>
      <c r="BQ155" s="161"/>
      <c r="BR155" s="161"/>
      <c r="BS155" s="161"/>
      <c r="BT155" s="75">
        <f t="shared" si="145"/>
        <v>0</v>
      </c>
      <c r="BU155" s="67">
        <f t="shared" ref="BU155" si="154">BU154*$BX$5</f>
        <v>0</v>
      </c>
      <c r="BV155" s="77"/>
      <c r="BW155" s="63">
        <f t="shared" si="152"/>
        <v>0</v>
      </c>
      <c r="BX155" s="64">
        <f t="shared" si="153"/>
        <v>0</v>
      </c>
    </row>
    <row r="156" spans="2:76" ht="30" x14ac:dyDescent="0.25">
      <c r="B156" s="196" t="s">
        <v>104</v>
      </c>
      <c r="C156" s="200"/>
      <c r="D156" s="574"/>
      <c r="E156" s="526"/>
      <c r="F156" s="523"/>
      <c r="G156" s="71" t="s">
        <v>44</v>
      </c>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76">
        <f t="shared" si="145"/>
        <v>0</v>
      </c>
      <c r="BU156" s="67">
        <f t="shared" ref="BU156" si="155">BU154*$BX$6</f>
        <v>0</v>
      </c>
      <c r="BV156" s="77"/>
      <c r="BW156" s="63">
        <f t="shared" si="152"/>
        <v>0</v>
      </c>
      <c r="BX156" s="64">
        <f t="shared" si="153"/>
        <v>0</v>
      </c>
    </row>
    <row r="157" spans="2:76" ht="15" x14ac:dyDescent="0.25">
      <c r="B157" s="65" t="s">
        <v>32</v>
      </c>
      <c r="C157" s="68"/>
      <c r="D157" s="574"/>
      <c r="E157" s="524"/>
      <c r="F157" s="521" t="str">
        <f>IF(E157="","",VLOOKUP(E157,Summary!$L$6:$M$106,2,FALSE))</f>
        <v/>
      </c>
      <c r="G157" s="73" t="s">
        <v>33</v>
      </c>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41"/>
      <c r="AG157" s="141"/>
      <c r="AH157" s="141"/>
      <c r="AI157" s="141"/>
      <c r="AJ157" s="141"/>
      <c r="AK157" s="141"/>
      <c r="AL157" s="141"/>
      <c r="AM157" s="141"/>
      <c r="AN157" s="141"/>
      <c r="AO157" s="141"/>
      <c r="AP157" s="141"/>
      <c r="AQ157" s="141"/>
      <c r="AR157" s="141"/>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62">
        <f t="shared" si="145"/>
        <v>0</v>
      </c>
      <c r="BU157" s="66"/>
      <c r="BV157" s="77"/>
      <c r="BW157" s="63">
        <f t="shared" si="152"/>
        <v>0</v>
      </c>
      <c r="BX157" s="64">
        <f t="shared" si="153"/>
        <v>0</v>
      </c>
    </row>
    <row r="158" spans="2:76" ht="15" x14ac:dyDescent="0.25">
      <c r="B158" s="137" t="s">
        <v>42</v>
      </c>
      <c r="C158" s="199"/>
      <c r="D158" s="574"/>
      <c r="E158" s="525"/>
      <c r="F158" s="522"/>
      <c r="G158" s="74" t="s">
        <v>34</v>
      </c>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61"/>
      <c r="AT158" s="161"/>
      <c r="AU158" s="161"/>
      <c r="AV158" s="161"/>
      <c r="AW158" s="161"/>
      <c r="AX158" s="161"/>
      <c r="AY158" s="161"/>
      <c r="AZ158" s="161"/>
      <c r="BA158" s="161"/>
      <c r="BB158" s="161"/>
      <c r="BC158" s="161"/>
      <c r="BD158" s="161"/>
      <c r="BE158" s="161"/>
      <c r="BF158" s="161"/>
      <c r="BG158" s="161"/>
      <c r="BH158" s="161"/>
      <c r="BI158" s="161"/>
      <c r="BJ158" s="161"/>
      <c r="BK158" s="161"/>
      <c r="BL158" s="161"/>
      <c r="BM158" s="161"/>
      <c r="BN158" s="161"/>
      <c r="BO158" s="161"/>
      <c r="BP158" s="161"/>
      <c r="BQ158" s="161"/>
      <c r="BR158" s="161"/>
      <c r="BS158" s="161"/>
      <c r="BT158" s="75">
        <f t="shared" si="145"/>
        <v>0</v>
      </c>
      <c r="BU158" s="67">
        <f t="shared" ref="BU158" si="156">BU157*$BX$5</f>
        <v>0</v>
      </c>
      <c r="BV158" s="77"/>
      <c r="BW158" s="63">
        <f t="shared" si="152"/>
        <v>0</v>
      </c>
      <c r="BX158" s="64">
        <f t="shared" si="153"/>
        <v>0</v>
      </c>
    </row>
    <row r="159" spans="2:76" ht="30" x14ac:dyDescent="0.25">
      <c r="B159" s="196" t="s">
        <v>104</v>
      </c>
      <c r="C159" s="200"/>
      <c r="D159" s="574"/>
      <c r="E159" s="526"/>
      <c r="F159" s="523"/>
      <c r="G159" s="71" t="s">
        <v>44</v>
      </c>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76">
        <f t="shared" si="145"/>
        <v>0</v>
      </c>
      <c r="BU159" s="67">
        <f t="shared" ref="BU159" si="157">BU157*$BX$6</f>
        <v>0</v>
      </c>
      <c r="BV159" s="77"/>
      <c r="BW159" s="63">
        <f t="shared" si="152"/>
        <v>0</v>
      </c>
      <c r="BX159" s="64">
        <f t="shared" si="153"/>
        <v>0</v>
      </c>
    </row>
    <row r="160" spans="2:76" ht="15" x14ac:dyDescent="0.25">
      <c r="B160" s="65" t="s">
        <v>32</v>
      </c>
      <c r="C160" s="68"/>
      <c r="D160" s="574"/>
      <c r="E160" s="524"/>
      <c r="F160" s="521" t="str">
        <f>IF(E160="","",VLOOKUP(E160,Summary!$L$6:$M$106,2,FALSE))</f>
        <v/>
      </c>
      <c r="G160" s="73" t="s">
        <v>33</v>
      </c>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1"/>
      <c r="AG160" s="141"/>
      <c r="AH160" s="141"/>
      <c r="AI160" s="141"/>
      <c r="AJ160" s="141"/>
      <c r="AK160" s="141"/>
      <c r="AL160" s="141"/>
      <c r="AM160" s="141"/>
      <c r="AN160" s="141"/>
      <c r="AO160" s="141"/>
      <c r="AP160" s="141"/>
      <c r="AQ160" s="141"/>
      <c r="AR160" s="141"/>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62">
        <f t="shared" si="145"/>
        <v>0</v>
      </c>
      <c r="BU160" s="66"/>
      <c r="BV160" s="77"/>
      <c r="BW160" s="63">
        <f t="shared" si="152"/>
        <v>0</v>
      </c>
      <c r="BX160" s="64">
        <f t="shared" si="153"/>
        <v>0</v>
      </c>
    </row>
    <row r="161" spans="2:76" ht="15" x14ac:dyDescent="0.25">
      <c r="B161" s="137" t="s">
        <v>42</v>
      </c>
      <c r="C161" s="199"/>
      <c r="D161" s="574"/>
      <c r="E161" s="525"/>
      <c r="F161" s="522"/>
      <c r="G161" s="74" t="s">
        <v>34</v>
      </c>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41"/>
      <c r="AJ161" s="141"/>
      <c r="AK161" s="141"/>
      <c r="AL161" s="141"/>
      <c r="AM161" s="141"/>
      <c r="AN161" s="141"/>
      <c r="AO161" s="141"/>
      <c r="AP161" s="141"/>
      <c r="AQ161" s="141"/>
      <c r="AR161" s="141"/>
      <c r="AS161" s="161"/>
      <c r="AT161" s="161"/>
      <c r="AU161" s="161"/>
      <c r="AV161" s="161"/>
      <c r="AW161" s="161"/>
      <c r="AX161" s="161"/>
      <c r="AY161" s="161"/>
      <c r="AZ161" s="161"/>
      <c r="BA161" s="161"/>
      <c r="BB161" s="161"/>
      <c r="BC161" s="161"/>
      <c r="BD161" s="161"/>
      <c r="BE161" s="161"/>
      <c r="BF161" s="161"/>
      <c r="BG161" s="161"/>
      <c r="BH161" s="161"/>
      <c r="BI161" s="161"/>
      <c r="BJ161" s="161"/>
      <c r="BK161" s="161"/>
      <c r="BL161" s="161"/>
      <c r="BM161" s="161"/>
      <c r="BN161" s="161"/>
      <c r="BO161" s="161"/>
      <c r="BP161" s="161"/>
      <c r="BQ161" s="161"/>
      <c r="BR161" s="161"/>
      <c r="BS161" s="161"/>
      <c r="BT161" s="75">
        <f t="shared" si="145"/>
        <v>0</v>
      </c>
      <c r="BU161" s="67">
        <f t="shared" ref="BU161" si="158">BU160*$BX$5</f>
        <v>0</v>
      </c>
      <c r="BV161" s="77"/>
      <c r="BW161" s="63">
        <f t="shared" si="152"/>
        <v>0</v>
      </c>
      <c r="BX161" s="64">
        <f t="shared" si="153"/>
        <v>0</v>
      </c>
    </row>
    <row r="162" spans="2:76" ht="30" x14ac:dyDescent="0.25">
      <c r="B162" s="196" t="s">
        <v>104</v>
      </c>
      <c r="C162" s="200"/>
      <c r="D162" s="574"/>
      <c r="E162" s="526"/>
      <c r="F162" s="523"/>
      <c r="G162" s="71" t="s">
        <v>44</v>
      </c>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41"/>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76">
        <f t="shared" si="145"/>
        <v>0</v>
      </c>
      <c r="BU162" s="67">
        <f t="shared" ref="BU162" si="159">BU160*$BX$6</f>
        <v>0</v>
      </c>
      <c r="BV162" s="77"/>
      <c r="BW162" s="63">
        <f t="shared" si="152"/>
        <v>0</v>
      </c>
      <c r="BX162" s="64">
        <f t="shared" si="153"/>
        <v>0</v>
      </c>
    </row>
    <row r="163" spans="2:76" ht="15" x14ac:dyDescent="0.25">
      <c r="B163" s="65" t="s">
        <v>32</v>
      </c>
      <c r="C163" s="68"/>
      <c r="D163" s="574"/>
      <c r="E163" s="524"/>
      <c r="F163" s="521" t="str">
        <f>IF(E163="","",VLOOKUP(E163,Summary!$L$6:$M$106,2,FALSE))</f>
        <v/>
      </c>
      <c r="G163" s="73" t="s">
        <v>33</v>
      </c>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41"/>
      <c r="AG163" s="141"/>
      <c r="AH163" s="141"/>
      <c r="AI163" s="141"/>
      <c r="AJ163" s="141"/>
      <c r="AK163" s="141"/>
      <c r="AL163" s="141"/>
      <c r="AM163" s="141"/>
      <c r="AN163" s="141"/>
      <c r="AO163" s="141"/>
      <c r="AP163" s="141"/>
      <c r="AQ163" s="141"/>
      <c r="AR163" s="141"/>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62">
        <f t="shared" si="145"/>
        <v>0</v>
      </c>
      <c r="BU163" s="66"/>
      <c r="BV163" s="77"/>
      <c r="BW163" s="63">
        <f t="shared" si="152"/>
        <v>0</v>
      </c>
      <c r="BX163" s="64">
        <f t="shared" si="153"/>
        <v>0</v>
      </c>
    </row>
    <row r="164" spans="2:76" ht="15" x14ac:dyDescent="0.25">
      <c r="B164" s="137" t="s">
        <v>42</v>
      </c>
      <c r="C164" s="199"/>
      <c r="D164" s="574"/>
      <c r="E164" s="525"/>
      <c r="F164" s="522"/>
      <c r="G164" s="74" t="s">
        <v>34</v>
      </c>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61"/>
      <c r="AT164" s="161"/>
      <c r="AU164" s="161"/>
      <c r="AV164" s="161"/>
      <c r="AW164" s="161"/>
      <c r="AX164" s="161"/>
      <c r="AY164" s="161"/>
      <c r="AZ164" s="161"/>
      <c r="BA164" s="161"/>
      <c r="BB164" s="161"/>
      <c r="BC164" s="161"/>
      <c r="BD164" s="161"/>
      <c r="BE164" s="161"/>
      <c r="BF164" s="161"/>
      <c r="BG164" s="161"/>
      <c r="BH164" s="161"/>
      <c r="BI164" s="161"/>
      <c r="BJ164" s="161"/>
      <c r="BK164" s="161"/>
      <c r="BL164" s="161"/>
      <c r="BM164" s="161"/>
      <c r="BN164" s="161"/>
      <c r="BO164" s="161"/>
      <c r="BP164" s="161"/>
      <c r="BQ164" s="161"/>
      <c r="BR164" s="161"/>
      <c r="BS164" s="161"/>
      <c r="BT164" s="75">
        <f t="shared" si="145"/>
        <v>0</v>
      </c>
      <c r="BU164" s="67">
        <f t="shared" ref="BU164" si="160">BU163*$BX$5</f>
        <v>0</v>
      </c>
      <c r="BV164" s="77"/>
      <c r="BW164" s="63">
        <f t="shared" si="152"/>
        <v>0</v>
      </c>
      <c r="BX164" s="64">
        <f t="shared" si="153"/>
        <v>0</v>
      </c>
    </row>
    <row r="165" spans="2:76" ht="30" x14ac:dyDescent="0.25">
      <c r="B165" s="196" t="s">
        <v>104</v>
      </c>
      <c r="C165" s="200"/>
      <c r="D165" s="574"/>
      <c r="E165" s="526"/>
      <c r="F165" s="523"/>
      <c r="G165" s="71" t="s">
        <v>44</v>
      </c>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41"/>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76">
        <f t="shared" si="145"/>
        <v>0</v>
      </c>
      <c r="BU165" s="67">
        <f t="shared" ref="BU165" si="161">BU163*$BX$6</f>
        <v>0</v>
      </c>
      <c r="BV165" s="77"/>
      <c r="BW165" s="63">
        <f t="shared" si="152"/>
        <v>0</v>
      </c>
      <c r="BX165" s="64">
        <f t="shared" si="153"/>
        <v>0</v>
      </c>
    </row>
    <row r="166" spans="2:76" ht="15" x14ac:dyDescent="0.25">
      <c r="B166" s="65" t="s">
        <v>32</v>
      </c>
      <c r="C166" s="68"/>
      <c r="D166" s="574"/>
      <c r="E166" s="524"/>
      <c r="F166" s="521" t="str">
        <f>IF(E166="","",VLOOKUP(E166,Summary!$L$6:$M$106,2,FALSE))</f>
        <v/>
      </c>
      <c r="G166" s="73" t="s">
        <v>33</v>
      </c>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62">
        <f t="shared" si="145"/>
        <v>0</v>
      </c>
      <c r="BU166" s="66"/>
      <c r="BV166" s="77"/>
      <c r="BW166" s="63">
        <f t="shared" si="152"/>
        <v>0</v>
      </c>
      <c r="BX166" s="64">
        <f t="shared" si="153"/>
        <v>0</v>
      </c>
    </row>
    <row r="167" spans="2:76" ht="15" x14ac:dyDescent="0.25">
      <c r="B167" s="137" t="s">
        <v>42</v>
      </c>
      <c r="C167" s="199"/>
      <c r="D167" s="574"/>
      <c r="E167" s="525"/>
      <c r="F167" s="522"/>
      <c r="G167" s="74" t="s">
        <v>34</v>
      </c>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41"/>
      <c r="AG167" s="141"/>
      <c r="AH167" s="141"/>
      <c r="AI167" s="141"/>
      <c r="AJ167" s="141"/>
      <c r="AK167" s="141"/>
      <c r="AL167" s="141"/>
      <c r="AM167" s="141"/>
      <c r="AN167" s="141"/>
      <c r="AO167" s="141"/>
      <c r="AP167" s="141"/>
      <c r="AQ167" s="141"/>
      <c r="AR167" s="141"/>
      <c r="AS167" s="161"/>
      <c r="AT167" s="161"/>
      <c r="AU167" s="161"/>
      <c r="AV167" s="161"/>
      <c r="AW167" s="161"/>
      <c r="AX167" s="161"/>
      <c r="AY167" s="161"/>
      <c r="AZ167" s="161"/>
      <c r="BA167" s="161"/>
      <c r="BB167" s="161"/>
      <c r="BC167" s="161"/>
      <c r="BD167" s="161"/>
      <c r="BE167" s="161"/>
      <c r="BF167" s="161"/>
      <c r="BG167" s="161"/>
      <c r="BH167" s="161"/>
      <c r="BI167" s="161"/>
      <c r="BJ167" s="161"/>
      <c r="BK167" s="161"/>
      <c r="BL167" s="161"/>
      <c r="BM167" s="161"/>
      <c r="BN167" s="161"/>
      <c r="BO167" s="161"/>
      <c r="BP167" s="161"/>
      <c r="BQ167" s="161"/>
      <c r="BR167" s="161"/>
      <c r="BS167" s="161"/>
      <c r="BT167" s="75">
        <f t="shared" si="145"/>
        <v>0</v>
      </c>
      <c r="BU167" s="67">
        <f t="shared" ref="BU167" si="162">BU166*$BX$5</f>
        <v>0</v>
      </c>
      <c r="BV167" s="77"/>
      <c r="BW167" s="63">
        <f t="shared" si="152"/>
        <v>0</v>
      </c>
      <c r="BX167" s="64">
        <f t="shared" si="153"/>
        <v>0</v>
      </c>
    </row>
    <row r="168" spans="2:76" ht="30" x14ac:dyDescent="0.25">
      <c r="B168" s="196" t="s">
        <v>104</v>
      </c>
      <c r="C168" s="200"/>
      <c r="D168" s="574"/>
      <c r="E168" s="526"/>
      <c r="F168" s="523"/>
      <c r="G168" s="71" t="s">
        <v>44</v>
      </c>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76">
        <f t="shared" si="145"/>
        <v>0</v>
      </c>
      <c r="BU168" s="67">
        <f t="shared" ref="BU168" si="163">BU166*$BX$6</f>
        <v>0</v>
      </c>
      <c r="BV168" s="77"/>
      <c r="BW168" s="63">
        <f t="shared" si="152"/>
        <v>0</v>
      </c>
      <c r="BX168" s="64">
        <f t="shared" si="153"/>
        <v>0</v>
      </c>
    </row>
    <row r="169" spans="2:76" ht="15" x14ac:dyDescent="0.25">
      <c r="B169" s="65" t="s">
        <v>32</v>
      </c>
      <c r="C169" s="68"/>
      <c r="D169" s="574"/>
      <c r="E169" s="524"/>
      <c r="F169" s="521" t="str">
        <f>IF(E169="","",VLOOKUP(E169,Summary!$L$6:$M$106,2,FALSE))</f>
        <v/>
      </c>
      <c r="G169" s="73" t="s">
        <v>33</v>
      </c>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41"/>
      <c r="AG169" s="141"/>
      <c r="AH169" s="141"/>
      <c r="AI169" s="141"/>
      <c r="AJ169" s="141"/>
      <c r="AK169" s="141"/>
      <c r="AL169" s="141"/>
      <c r="AM169" s="141"/>
      <c r="AN169" s="141"/>
      <c r="AO169" s="141"/>
      <c r="AP169" s="141"/>
      <c r="AQ169" s="141"/>
      <c r="AR169" s="141"/>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62">
        <f t="shared" si="145"/>
        <v>0</v>
      </c>
      <c r="BU169" s="66"/>
      <c r="BV169" s="77"/>
      <c r="BW169" s="63">
        <f t="shared" si="152"/>
        <v>0</v>
      </c>
      <c r="BX169" s="64">
        <f t="shared" si="153"/>
        <v>0</v>
      </c>
    </row>
    <row r="170" spans="2:76" ht="15" x14ac:dyDescent="0.25">
      <c r="B170" s="137" t="s">
        <v>42</v>
      </c>
      <c r="C170" s="199"/>
      <c r="D170" s="574"/>
      <c r="E170" s="525"/>
      <c r="F170" s="522"/>
      <c r="G170" s="74" t="s">
        <v>34</v>
      </c>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41"/>
      <c r="AG170" s="141"/>
      <c r="AH170" s="141"/>
      <c r="AI170" s="141"/>
      <c r="AJ170" s="141"/>
      <c r="AK170" s="141"/>
      <c r="AL170" s="141"/>
      <c r="AM170" s="141"/>
      <c r="AN170" s="141"/>
      <c r="AO170" s="141"/>
      <c r="AP170" s="141"/>
      <c r="AQ170" s="141"/>
      <c r="AR170" s="141"/>
      <c r="AS170" s="161"/>
      <c r="AT170" s="161"/>
      <c r="AU170" s="161"/>
      <c r="AV170" s="161"/>
      <c r="AW170" s="161"/>
      <c r="AX170" s="161"/>
      <c r="AY170" s="161"/>
      <c r="AZ170" s="161"/>
      <c r="BA170" s="161"/>
      <c r="BB170" s="161"/>
      <c r="BC170" s="161"/>
      <c r="BD170" s="161"/>
      <c r="BE170" s="161"/>
      <c r="BF170" s="161"/>
      <c r="BG170" s="161"/>
      <c r="BH170" s="161"/>
      <c r="BI170" s="161"/>
      <c r="BJ170" s="161"/>
      <c r="BK170" s="161"/>
      <c r="BL170" s="161"/>
      <c r="BM170" s="161"/>
      <c r="BN170" s="161"/>
      <c r="BO170" s="161"/>
      <c r="BP170" s="161"/>
      <c r="BQ170" s="161"/>
      <c r="BR170" s="161"/>
      <c r="BS170" s="161"/>
      <c r="BT170" s="75">
        <f t="shared" si="145"/>
        <v>0</v>
      </c>
      <c r="BU170" s="67">
        <f t="shared" ref="BU170" si="164">BU169*$BX$5</f>
        <v>0</v>
      </c>
      <c r="BV170" s="77"/>
      <c r="BW170" s="63">
        <f t="shared" si="152"/>
        <v>0</v>
      </c>
      <c r="BX170" s="64">
        <f t="shared" si="153"/>
        <v>0</v>
      </c>
    </row>
    <row r="171" spans="2:76" ht="30" x14ac:dyDescent="0.25">
      <c r="B171" s="196" t="s">
        <v>104</v>
      </c>
      <c r="C171" s="200"/>
      <c r="D171" s="574"/>
      <c r="E171" s="526"/>
      <c r="F171" s="523"/>
      <c r="G171" s="71" t="s">
        <v>44</v>
      </c>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76">
        <f t="shared" si="145"/>
        <v>0</v>
      </c>
      <c r="BU171" s="67">
        <f t="shared" ref="BU171" si="165">BU169*$BX$6</f>
        <v>0</v>
      </c>
      <c r="BV171" s="77"/>
      <c r="BW171" s="63">
        <f t="shared" si="152"/>
        <v>0</v>
      </c>
      <c r="BX171" s="64">
        <f t="shared" si="153"/>
        <v>0</v>
      </c>
    </row>
    <row r="172" spans="2:76" ht="15" x14ac:dyDescent="0.25">
      <c r="B172" s="65" t="s">
        <v>32</v>
      </c>
      <c r="C172" s="68"/>
      <c r="D172" s="574"/>
      <c r="E172" s="524"/>
      <c r="F172" s="521" t="str">
        <f>IF(E172="","",VLOOKUP(E172,Summary!$L$6:$M$106,2,FALSE))</f>
        <v/>
      </c>
      <c r="G172" s="73" t="s">
        <v>33</v>
      </c>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62">
        <f t="shared" si="145"/>
        <v>0</v>
      </c>
      <c r="BU172" s="66"/>
      <c r="BV172" s="77"/>
      <c r="BW172" s="63">
        <f t="shared" si="152"/>
        <v>0</v>
      </c>
      <c r="BX172" s="64">
        <f t="shared" si="153"/>
        <v>0</v>
      </c>
    </row>
    <row r="173" spans="2:76" ht="15" x14ac:dyDescent="0.25">
      <c r="B173" s="137" t="s">
        <v>42</v>
      </c>
      <c r="C173" s="199"/>
      <c r="D173" s="574"/>
      <c r="E173" s="525"/>
      <c r="F173" s="522"/>
      <c r="G173" s="74" t="s">
        <v>34</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61"/>
      <c r="AT173" s="161"/>
      <c r="AU173" s="161"/>
      <c r="AV173" s="161"/>
      <c r="AW173" s="161"/>
      <c r="AX173" s="161"/>
      <c r="AY173" s="161"/>
      <c r="AZ173" s="161"/>
      <c r="BA173" s="161"/>
      <c r="BB173" s="161"/>
      <c r="BC173" s="161"/>
      <c r="BD173" s="161"/>
      <c r="BE173" s="161"/>
      <c r="BF173" s="161"/>
      <c r="BG173" s="161"/>
      <c r="BH173" s="161"/>
      <c r="BI173" s="161"/>
      <c r="BJ173" s="161"/>
      <c r="BK173" s="161"/>
      <c r="BL173" s="161"/>
      <c r="BM173" s="161"/>
      <c r="BN173" s="161"/>
      <c r="BO173" s="161"/>
      <c r="BP173" s="161"/>
      <c r="BQ173" s="161"/>
      <c r="BR173" s="161"/>
      <c r="BS173" s="161"/>
      <c r="BT173" s="75">
        <f t="shared" si="145"/>
        <v>0</v>
      </c>
      <c r="BU173" s="67">
        <f t="shared" ref="BU173" si="166">BU172*$BX$5</f>
        <v>0</v>
      </c>
      <c r="BV173" s="77"/>
      <c r="BW173" s="63">
        <f t="shared" si="152"/>
        <v>0</v>
      </c>
      <c r="BX173" s="64">
        <f t="shared" si="153"/>
        <v>0</v>
      </c>
    </row>
    <row r="174" spans="2:76" ht="30" x14ac:dyDescent="0.25">
      <c r="B174" s="196" t="s">
        <v>104</v>
      </c>
      <c r="C174" s="200"/>
      <c r="D174" s="574"/>
      <c r="E174" s="526"/>
      <c r="F174" s="523"/>
      <c r="G174" s="71" t="s">
        <v>44</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76">
        <f t="shared" si="145"/>
        <v>0</v>
      </c>
      <c r="BU174" s="67">
        <f t="shared" ref="BU174" si="167">BU172*$BX$6</f>
        <v>0</v>
      </c>
      <c r="BV174" s="77"/>
      <c r="BW174" s="63">
        <f t="shared" si="152"/>
        <v>0</v>
      </c>
      <c r="BX174" s="64">
        <f t="shared" si="153"/>
        <v>0</v>
      </c>
    </row>
    <row r="175" spans="2:76" ht="15" x14ac:dyDescent="0.25">
      <c r="B175" s="65" t="s">
        <v>32</v>
      </c>
      <c r="C175" s="68"/>
      <c r="D175" s="574"/>
      <c r="E175" s="524"/>
      <c r="F175" s="521" t="str">
        <f>IF(E175="","",VLOOKUP(E175,Summary!$L$6:$M$106,2,FALSE))</f>
        <v/>
      </c>
      <c r="G175" s="73" t="s">
        <v>33</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62">
        <f t="shared" si="145"/>
        <v>0</v>
      </c>
      <c r="BU175" s="66"/>
      <c r="BV175" s="77"/>
      <c r="BW175" s="63">
        <f t="shared" si="152"/>
        <v>0</v>
      </c>
      <c r="BX175" s="64">
        <f t="shared" si="153"/>
        <v>0</v>
      </c>
    </row>
    <row r="176" spans="2:76" ht="15" x14ac:dyDescent="0.25">
      <c r="B176" s="137" t="s">
        <v>42</v>
      </c>
      <c r="C176" s="199"/>
      <c r="D176" s="574"/>
      <c r="E176" s="525"/>
      <c r="F176" s="522"/>
      <c r="G176" s="74" t="s">
        <v>34</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61"/>
      <c r="AT176" s="161"/>
      <c r="AU176" s="161"/>
      <c r="AV176" s="161"/>
      <c r="AW176" s="161"/>
      <c r="AX176" s="161"/>
      <c r="AY176" s="161"/>
      <c r="AZ176" s="161"/>
      <c r="BA176" s="161"/>
      <c r="BB176" s="161"/>
      <c r="BC176" s="161"/>
      <c r="BD176" s="161"/>
      <c r="BE176" s="161"/>
      <c r="BF176" s="161"/>
      <c r="BG176" s="161"/>
      <c r="BH176" s="161"/>
      <c r="BI176" s="161"/>
      <c r="BJ176" s="161"/>
      <c r="BK176" s="161"/>
      <c r="BL176" s="161"/>
      <c r="BM176" s="161"/>
      <c r="BN176" s="161"/>
      <c r="BO176" s="161"/>
      <c r="BP176" s="161"/>
      <c r="BQ176" s="161"/>
      <c r="BR176" s="161"/>
      <c r="BS176" s="161"/>
      <c r="BT176" s="75">
        <f t="shared" si="145"/>
        <v>0</v>
      </c>
      <c r="BU176" s="67">
        <f t="shared" ref="BU176" si="168">BU175*$BX$5</f>
        <v>0</v>
      </c>
      <c r="BV176" s="77"/>
      <c r="BW176" s="63">
        <f t="shared" si="152"/>
        <v>0</v>
      </c>
      <c r="BX176" s="64">
        <f t="shared" si="153"/>
        <v>0</v>
      </c>
    </row>
    <row r="177" spans="2:76" ht="30" x14ac:dyDescent="0.25">
      <c r="B177" s="196" t="s">
        <v>104</v>
      </c>
      <c r="C177" s="200"/>
      <c r="D177" s="574"/>
      <c r="E177" s="526"/>
      <c r="F177" s="523"/>
      <c r="G177" s="71" t="s">
        <v>44</v>
      </c>
      <c r="H177" s="141"/>
      <c r="I177" s="141"/>
      <c r="J177" s="141"/>
      <c r="K177" s="141"/>
      <c r="L177" s="141"/>
      <c r="M177" s="141"/>
      <c r="N177" s="141"/>
      <c r="O177" s="141"/>
      <c r="P177" s="141"/>
      <c r="Q177" s="141"/>
      <c r="R177" s="141"/>
      <c r="S177" s="141"/>
      <c r="T177" s="141"/>
      <c r="U177" s="141"/>
      <c r="V177" s="141"/>
      <c r="W177" s="141"/>
      <c r="X177" s="141"/>
      <c r="Y177" s="141"/>
      <c r="Z177" s="141"/>
      <c r="AA177" s="141"/>
      <c r="AB177" s="141"/>
      <c r="AC177" s="141"/>
      <c r="AD177" s="141"/>
      <c r="AE177" s="141"/>
      <c r="AF177" s="141"/>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76">
        <f t="shared" si="145"/>
        <v>0</v>
      </c>
      <c r="BU177" s="67">
        <f t="shared" ref="BU177" si="169">BU175*$BX$6</f>
        <v>0</v>
      </c>
      <c r="BV177" s="77"/>
      <c r="BW177" s="63">
        <f t="shared" si="152"/>
        <v>0</v>
      </c>
      <c r="BX177" s="64">
        <f t="shared" si="153"/>
        <v>0</v>
      </c>
    </row>
    <row r="178" spans="2:76" ht="15" x14ac:dyDescent="0.25">
      <c r="B178" s="65" t="s">
        <v>32</v>
      </c>
      <c r="C178" s="68"/>
      <c r="D178" s="574"/>
      <c r="E178" s="524"/>
      <c r="F178" s="521" t="str">
        <f>IF(E178="","",VLOOKUP(E178,Summary!$L$6:$M$106,2,FALSE))</f>
        <v/>
      </c>
      <c r="G178" s="73" t="s">
        <v>33</v>
      </c>
      <c r="H178" s="141"/>
      <c r="I178" s="141"/>
      <c r="J178" s="141"/>
      <c r="K178" s="141"/>
      <c r="L178" s="141"/>
      <c r="M178" s="141"/>
      <c r="N178" s="141"/>
      <c r="O178" s="141"/>
      <c r="P178" s="141"/>
      <c r="Q178" s="141"/>
      <c r="R178" s="141"/>
      <c r="S178" s="141"/>
      <c r="T178" s="141"/>
      <c r="U178" s="141"/>
      <c r="V178" s="141"/>
      <c r="W178" s="141"/>
      <c r="X178" s="141"/>
      <c r="Y178" s="141"/>
      <c r="Z178" s="141"/>
      <c r="AA178" s="141"/>
      <c r="AB178" s="141"/>
      <c r="AC178" s="141"/>
      <c r="AD178" s="141"/>
      <c r="AE178" s="141"/>
      <c r="AF178" s="141"/>
      <c r="AG178" s="141"/>
      <c r="AH178" s="141"/>
      <c r="AI178" s="141"/>
      <c r="AJ178" s="141"/>
      <c r="AK178" s="141"/>
      <c r="AL178" s="141"/>
      <c r="AM178" s="141"/>
      <c r="AN178" s="141"/>
      <c r="AO178" s="141"/>
      <c r="AP178" s="141"/>
      <c r="AQ178" s="141"/>
      <c r="AR178" s="141"/>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62">
        <f t="shared" si="145"/>
        <v>0</v>
      </c>
      <c r="BU178" s="66"/>
      <c r="BV178" s="77"/>
      <c r="BW178" s="63">
        <f t="shared" si="152"/>
        <v>0</v>
      </c>
      <c r="BX178" s="64">
        <f t="shared" si="153"/>
        <v>0</v>
      </c>
    </row>
    <row r="179" spans="2:76" ht="15" x14ac:dyDescent="0.25">
      <c r="B179" s="137" t="s">
        <v>42</v>
      </c>
      <c r="C179" s="199"/>
      <c r="D179" s="574"/>
      <c r="E179" s="525"/>
      <c r="F179" s="522"/>
      <c r="G179" s="74" t="s">
        <v>34</v>
      </c>
      <c r="H179" s="141"/>
      <c r="I179" s="141"/>
      <c r="J179" s="141"/>
      <c r="K179" s="141"/>
      <c r="L179" s="141"/>
      <c r="M179" s="141"/>
      <c r="N179" s="141"/>
      <c r="O179" s="141"/>
      <c r="P179" s="141"/>
      <c r="Q179" s="141"/>
      <c r="R179" s="141"/>
      <c r="S179" s="141"/>
      <c r="T179" s="141"/>
      <c r="U179" s="141"/>
      <c r="V179" s="141"/>
      <c r="W179" s="141"/>
      <c r="X179" s="141"/>
      <c r="Y179" s="141"/>
      <c r="Z179" s="141"/>
      <c r="AA179" s="141"/>
      <c r="AB179" s="141"/>
      <c r="AC179" s="141"/>
      <c r="AD179" s="141"/>
      <c r="AE179" s="141"/>
      <c r="AF179" s="141"/>
      <c r="AG179" s="141"/>
      <c r="AH179" s="141"/>
      <c r="AI179" s="141"/>
      <c r="AJ179" s="141"/>
      <c r="AK179" s="141"/>
      <c r="AL179" s="141"/>
      <c r="AM179" s="141"/>
      <c r="AN179" s="141"/>
      <c r="AO179" s="141"/>
      <c r="AP179" s="141"/>
      <c r="AQ179" s="141"/>
      <c r="AR179" s="141"/>
      <c r="AS179" s="161"/>
      <c r="AT179" s="161"/>
      <c r="AU179" s="161"/>
      <c r="AV179" s="161"/>
      <c r="AW179" s="161"/>
      <c r="AX179" s="161"/>
      <c r="AY179" s="161"/>
      <c r="AZ179" s="161"/>
      <c r="BA179" s="161"/>
      <c r="BB179" s="161"/>
      <c r="BC179" s="161"/>
      <c r="BD179" s="161"/>
      <c r="BE179" s="161"/>
      <c r="BF179" s="161"/>
      <c r="BG179" s="161"/>
      <c r="BH179" s="161"/>
      <c r="BI179" s="161"/>
      <c r="BJ179" s="161"/>
      <c r="BK179" s="161"/>
      <c r="BL179" s="161"/>
      <c r="BM179" s="161"/>
      <c r="BN179" s="161"/>
      <c r="BO179" s="161"/>
      <c r="BP179" s="161"/>
      <c r="BQ179" s="161"/>
      <c r="BR179" s="161"/>
      <c r="BS179" s="161"/>
      <c r="BT179" s="75">
        <f t="shared" si="145"/>
        <v>0</v>
      </c>
      <c r="BU179" s="67">
        <f t="shared" ref="BU179" si="170">BU178*$BX$5</f>
        <v>0</v>
      </c>
      <c r="BV179" s="77"/>
      <c r="BW179" s="63">
        <f t="shared" si="152"/>
        <v>0</v>
      </c>
      <c r="BX179" s="64">
        <f t="shared" si="153"/>
        <v>0</v>
      </c>
    </row>
    <row r="180" spans="2:76" ht="30" x14ac:dyDescent="0.25">
      <c r="B180" s="196" t="s">
        <v>104</v>
      </c>
      <c r="C180" s="200"/>
      <c r="D180" s="574"/>
      <c r="E180" s="526"/>
      <c r="F180" s="523"/>
      <c r="G180" s="71" t="s">
        <v>44</v>
      </c>
      <c r="H180" s="141"/>
      <c r="I180" s="141"/>
      <c r="J180" s="141"/>
      <c r="K180" s="141"/>
      <c r="L180" s="141"/>
      <c r="M180" s="141"/>
      <c r="N180" s="141"/>
      <c r="O180" s="141"/>
      <c r="P180" s="141"/>
      <c r="Q180" s="141"/>
      <c r="R180" s="141"/>
      <c r="S180" s="141"/>
      <c r="T180" s="141"/>
      <c r="U180" s="141"/>
      <c r="V180" s="141"/>
      <c r="W180" s="141"/>
      <c r="X180" s="141"/>
      <c r="Y180" s="141"/>
      <c r="Z180" s="141"/>
      <c r="AA180" s="141"/>
      <c r="AB180" s="141"/>
      <c r="AC180" s="141"/>
      <c r="AD180" s="141"/>
      <c r="AE180" s="141"/>
      <c r="AF180" s="141"/>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76">
        <f t="shared" si="145"/>
        <v>0</v>
      </c>
      <c r="BU180" s="67">
        <f t="shared" ref="BU180" si="171">BU178*$BX$6</f>
        <v>0</v>
      </c>
      <c r="BV180" s="77"/>
      <c r="BW180" s="63">
        <f t="shared" si="152"/>
        <v>0</v>
      </c>
      <c r="BX180" s="64">
        <f t="shared" si="153"/>
        <v>0</v>
      </c>
    </row>
    <row r="181" spans="2:76" ht="15" x14ac:dyDescent="0.25">
      <c r="B181" s="65" t="s">
        <v>32</v>
      </c>
      <c r="C181" s="68"/>
      <c r="D181" s="574"/>
      <c r="E181" s="524"/>
      <c r="F181" s="521" t="str">
        <f>IF(E181="","",VLOOKUP(E181,Summary!$L$6:$M$106,2,FALSE))</f>
        <v/>
      </c>
      <c r="G181" s="73" t="s">
        <v>33</v>
      </c>
      <c r="H181" s="141"/>
      <c r="I181" s="141"/>
      <c r="J181" s="141"/>
      <c r="K181" s="141"/>
      <c r="L181" s="141"/>
      <c r="M181" s="141"/>
      <c r="N181" s="141"/>
      <c r="O181" s="141"/>
      <c r="P181" s="141"/>
      <c r="Q181" s="141"/>
      <c r="R181" s="141"/>
      <c r="S181" s="141"/>
      <c r="T181" s="141"/>
      <c r="U181" s="141"/>
      <c r="V181" s="141"/>
      <c r="W181" s="141"/>
      <c r="X181" s="141"/>
      <c r="Y181" s="141"/>
      <c r="Z181" s="141"/>
      <c r="AA181" s="141"/>
      <c r="AB181" s="141"/>
      <c r="AC181" s="141"/>
      <c r="AD181" s="141"/>
      <c r="AE181" s="141"/>
      <c r="AF181" s="141"/>
      <c r="AG181" s="141"/>
      <c r="AH181" s="141"/>
      <c r="AI181" s="141"/>
      <c r="AJ181" s="141"/>
      <c r="AK181" s="141"/>
      <c r="AL181" s="141"/>
      <c r="AM181" s="141"/>
      <c r="AN181" s="141"/>
      <c r="AO181" s="141"/>
      <c r="AP181" s="141"/>
      <c r="AQ181" s="141"/>
      <c r="AR181" s="141"/>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62">
        <f t="shared" si="145"/>
        <v>0</v>
      </c>
      <c r="BU181" s="66"/>
      <c r="BV181" s="77"/>
      <c r="BW181" s="63">
        <f t="shared" si="152"/>
        <v>0</v>
      </c>
      <c r="BX181" s="64">
        <f t="shared" si="153"/>
        <v>0</v>
      </c>
    </row>
    <row r="182" spans="2:76" ht="15" x14ac:dyDescent="0.25">
      <c r="B182" s="137" t="s">
        <v>42</v>
      </c>
      <c r="C182" s="199"/>
      <c r="D182" s="574"/>
      <c r="E182" s="525"/>
      <c r="F182" s="522"/>
      <c r="G182" s="74" t="s">
        <v>34</v>
      </c>
      <c r="H182" s="141"/>
      <c r="I182" s="141"/>
      <c r="J182" s="141"/>
      <c r="K182" s="141"/>
      <c r="L182" s="141"/>
      <c r="M182" s="141"/>
      <c r="N182" s="141"/>
      <c r="O182" s="141"/>
      <c r="P182" s="141"/>
      <c r="Q182" s="141"/>
      <c r="R182" s="141"/>
      <c r="S182" s="141"/>
      <c r="T182" s="141"/>
      <c r="U182" s="141"/>
      <c r="V182" s="141"/>
      <c r="W182" s="141"/>
      <c r="X182" s="141"/>
      <c r="Y182" s="141"/>
      <c r="Z182" s="141"/>
      <c r="AA182" s="141"/>
      <c r="AB182" s="141"/>
      <c r="AC182" s="141"/>
      <c r="AD182" s="141"/>
      <c r="AE182" s="141"/>
      <c r="AF182" s="141"/>
      <c r="AG182" s="141"/>
      <c r="AH182" s="141"/>
      <c r="AI182" s="141"/>
      <c r="AJ182" s="141"/>
      <c r="AK182" s="141"/>
      <c r="AL182" s="141"/>
      <c r="AM182" s="141"/>
      <c r="AN182" s="141"/>
      <c r="AO182" s="141"/>
      <c r="AP182" s="141"/>
      <c r="AQ182" s="141"/>
      <c r="AR182" s="141"/>
      <c r="AS182" s="161"/>
      <c r="AT182" s="161"/>
      <c r="AU182" s="161"/>
      <c r="AV182" s="161"/>
      <c r="AW182" s="161"/>
      <c r="AX182" s="161"/>
      <c r="AY182" s="161"/>
      <c r="AZ182" s="161"/>
      <c r="BA182" s="161"/>
      <c r="BB182" s="161"/>
      <c r="BC182" s="161"/>
      <c r="BD182" s="161"/>
      <c r="BE182" s="161"/>
      <c r="BF182" s="161"/>
      <c r="BG182" s="161"/>
      <c r="BH182" s="161"/>
      <c r="BI182" s="161"/>
      <c r="BJ182" s="161"/>
      <c r="BK182" s="161"/>
      <c r="BL182" s="161"/>
      <c r="BM182" s="161"/>
      <c r="BN182" s="161"/>
      <c r="BO182" s="161"/>
      <c r="BP182" s="161"/>
      <c r="BQ182" s="161"/>
      <c r="BR182" s="161"/>
      <c r="BS182" s="161"/>
      <c r="BT182" s="75">
        <f t="shared" si="145"/>
        <v>0</v>
      </c>
      <c r="BU182" s="67">
        <f t="shared" ref="BU182" si="172">BU181*$BX$5</f>
        <v>0</v>
      </c>
      <c r="BV182" s="77"/>
      <c r="BW182" s="63">
        <f t="shared" si="152"/>
        <v>0</v>
      </c>
      <c r="BX182" s="64">
        <f t="shared" si="153"/>
        <v>0</v>
      </c>
    </row>
    <row r="183" spans="2:76" ht="30" x14ac:dyDescent="0.25">
      <c r="B183" s="196" t="s">
        <v>104</v>
      </c>
      <c r="C183" s="200"/>
      <c r="D183" s="574"/>
      <c r="E183" s="526"/>
      <c r="F183" s="523"/>
      <c r="G183" s="71" t="s">
        <v>44</v>
      </c>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76">
        <f t="shared" si="145"/>
        <v>0</v>
      </c>
      <c r="BU183" s="67">
        <f t="shared" ref="BU183" si="173">BU181*$BX$6</f>
        <v>0</v>
      </c>
      <c r="BV183" s="77"/>
      <c r="BW183" s="63">
        <f t="shared" si="152"/>
        <v>0</v>
      </c>
      <c r="BX183" s="64">
        <f t="shared" si="153"/>
        <v>0</v>
      </c>
    </row>
    <row r="184" spans="2:76" ht="15" x14ac:dyDescent="0.25">
      <c r="B184" s="65" t="s">
        <v>32</v>
      </c>
      <c r="C184" s="68"/>
      <c r="D184" s="574"/>
      <c r="E184" s="524"/>
      <c r="F184" s="521" t="str">
        <f>IF(E184="","",VLOOKUP(E184,Summary!$L$6:$M$106,2,FALSE))</f>
        <v/>
      </c>
      <c r="G184" s="73" t="s">
        <v>33</v>
      </c>
      <c r="H184" s="141"/>
      <c r="I184" s="141"/>
      <c r="J184" s="141"/>
      <c r="K184" s="141"/>
      <c r="L184" s="141"/>
      <c r="M184" s="141"/>
      <c r="N184" s="141"/>
      <c r="O184" s="141"/>
      <c r="P184" s="141"/>
      <c r="Q184" s="141"/>
      <c r="R184" s="141"/>
      <c r="S184" s="141"/>
      <c r="T184" s="141"/>
      <c r="U184" s="141"/>
      <c r="V184" s="141"/>
      <c r="W184" s="141"/>
      <c r="X184" s="141"/>
      <c r="Y184" s="141"/>
      <c r="Z184" s="141"/>
      <c r="AA184" s="141"/>
      <c r="AB184" s="141"/>
      <c r="AC184" s="141"/>
      <c r="AD184" s="141"/>
      <c r="AE184" s="141"/>
      <c r="AF184" s="141"/>
      <c r="AG184" s="141"/>
      <c r="AH184" s="141"/>
      <c r="AI184" s="141"/>
      <c r="AJ184" s="141"/>
      <c r="AK184" s="141"/>
      <c r="AL184" s="141"/>
      <c r="AM184" s="141"/>
      <c r="AN184" s="141"/>
      <c r="AO184" s="141"/>
      <c r="AP184" s="141"/>
      <c r="AQ184" s="141"/>
      <c r="AR184" s="141"/>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62">
        <f t="shared" si="145"/>
        <v>0</v>
      </c>
      <c r="BU184" s="66"/>
      <c r="BV184" s="77"/>
      <c r="BW184" s="63">
        <f t="shared" si="152"/>
        <v>0</v>
      </c>
      <c r="BX184" s="64">
        <f t="shared" si="153"/>
        <v>0</v>
      </c>
    </row>
    <row r="185" spans="2:76" ht="15" x14ac:dyDescent="0.25">
      <c r="B185" s="137" t="s">
        <v>42</v>
      </c>
      <c r="C185" s="199"/>
      <c r="D185" s="574"/>
      <c r="E185" s="525"/>
      <c r="F185" s="522"/>
      <c r="G185" s="74" t="s">
        <v>34</v>
      </c>
      <c r="H185" s="141"/>
      <c r="I185" s="141"/>
      <c r="J185" s="141"/>
      <c r="K185" s="141"/>
      <c r="L185" s="141"/>
      <c r="M185" s="141"/>
      <c r="N185" s="141"/>
      <c r="O185" s="141"/>
      <c r="P185" s="141"/>
      <c r="Q185" s="141"/>
      <c r="R185" s="141"/>
      <c r="S185" s="141"/>
      <c r="T185" s="141"/>
      <c r="U185" s="141"/>
      <c r="V185" s="141"/>
      <c r="W185" s="141"/>
      <c r="X185" s="141"/>
      <c r="Y185" s="141"/>
      <c r="Z185" s="141"/>
      <c r="AA185" s="141"/>
      <c r="AB185" s="141"/>
      <c r="AC185" s="141"/>
      <c r="AD185" s="141"/>
      <c r="AE185" s="141"/>
      <c r="AF185" s="141"/>
      <c r="AG185" s="141"/>
      <c r="AH185" s="141"/>
      <c r="AI185" s="141"/>
      <c r="AJ185" s="141"/>
      <c r="AK185" s="141"/>
      <c r="AL185" s="141"/>
      <c r="AM185" s="141"/>
      <c r="AN185" s="141"/>
      <c r="AO185" s="141"/>
      <c r="AP185" s="141"/>
      <c r="AQ185" s="141"/>
      <c r="AR185" s="141"/>
      <c r="AS185" s="161"/>
      <c r="AT185" s="161"/>
      <c r="AU185" s="161"/>
      <c r="AV185" s="161"/>
      <c r="AW185" s="161"/>
      <c r="AX185" s="161"/>
      <c r="AY185" s="161"/>
      <c r="AZ185" s="161"/>
      <c r="BA185" s="161"/>
      <c r="BB185" s="161"/>
      <c r="BC185" s="161"/>
      <c r="BD185" s="161"/>
      <c r="BE185" s="161"/>
      <c r="BF185" s="161"/>
      <c r="BG185" s="161"/>
      <c r="BH185" s="161"/>
      <c r="BI185" s="161"/>
      <c r="BJ185" s="161"/>
      <c r="BK185" s="161"/>
      <c r="BL185" s="161"/>
      <c r="BM185" s="161"/>
      <c r="BN185" s="161"/>
      <c r="BO185" s="161"/>
      <c r="BP185" s="161"/>
      <c r="BQ185" s="161"/>
      <c r="BR185" s="161"/>
      <c r="BS185" s="161"/>
      <c r="BT185" s="75">
        <f t="shared" si="145"/>
        <v>0</v>
      </c>
      <c r="BU185" s="67">
        <f t="shared" ref="BU185" si="174">BU184*$BX$5</f>
        <v>0</v>
      </c>
      <c r="BV185" s="77"/>
      <c r="BW185" s="63">
        <f t="shared" si="152"/>
        <v>0</v>
      </c>
      <c r="BX185" s="64">
        <f t="shared" si="153"/>
        <v>0</v>
      </c>
    </row>
    <row r="186" spans="2:76" ht="30" x14ac:dyDescent="0.25">
      <c r="B186" s="196" t="s">
        <v>104</v>
      </c>
      <c r="C186" s="200"/>
      <c r="D186" s="574"/>
      <c r="E186" s="526"/>
      <c r="F186" s="523"/>
      <c r="G186" s="71" t="s">
        <v>44</v>
      </c>
      <c r="H186" s="141"/>
      <c r="I186" s="141"/>
      <c r="J186" s="141"/>
      <c r="K186" s="141"/>
      <c r="L186" s="141"/>
      <c r="M186" s="141"/>
      <c r="N186" s="141"/>
      <c r="O186" s="141"/>
      <c r="P186" s="141"/>
      <c r="Q186" s="141"/>
      <c r="R186" s="141"/>
      <c r="S186" s="141"/>
      <c r="T186" s="141"/>
      <c r="U186" s="141"/>
      <c r="V186" s="141"/>
      <c r="W186" s="141"/>
      <c r="X186" s="141"/>
      <c r="Y186" s="141"/>
      <c r="Z186" s="141"/>
      <c r="AA186" s="141"/>
      <c r="AB186" s="141"/>
      <c r="AC186" s="141"/>
      <c r="AD186" s="141"/>
      <c r="AE186" s="141"/>
      <c r="AF186" s="141"/>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76">
        <f t="shared" si="145"/>
        <v>0</v>
      </c>
      <c r="BU186" s="67">
        <f t="shared" ref="BU186" si="175">BU184*$BX$6</f>
        <v>0</v>
      </c>
      <c r="BV186" s="77"/>
      <c r="BW186" s="63">
        <f t="shared" si="152"/>
        <v>0</v>
      </c>
      <c r="BX186" s="64">
        <f t="shared" si="153"/>
        <v>0</v>
      </c>
    </row>
    <row r="187" spans="2:76" ht="15" x14ac:dyDescent="0.25">
      <c r="B187" s="65" t="s">
        <v>32</v>
      </c>
      <c r="C187" s="68"/>
      <c r="D187" s="574"/>
      <c r="E187" s="524"/>
      <c r="F187" s="521" t="str">
        <f>IF(E187="","",VLOOKUP(E187,Summary!$L$6:$M$106,2,FALSE))</f>
        <v/>
      </c>
      <c r="G187" s="73" t="s">
        <v>33</v>
      </c>
      <c r="H187" s="141"/>
      <c r="I187" s="141"/>
      <c r="J187" s="141"/>
      <c r="K187" s="141"/>
      <c r="L187" s="141"/>
      <c r="M187" s="141"/>
      <c r="N187" s="141"/>
      <c r="O187" s="141"/>
      <c r="P187" s="141"/>
      <c r="Q187" s="141"/>
      <c r="R187" s="141"/>
      <c r="S187" s="141"/>
      <c r="T187" s="141"/>
      <c r="U187" s="141"/>
      <c r="V187" s="141"/>
      <c r="W187" s="141"/>
      <c r="X187" s="141"/>
      <c r="Y187" s="141"/>
      <c r="Z187" s="141"/>
      <c r="AA187" s="141"/>
      <c r="AB187" s="141"/>
      <c r="AC187" s="141"/>
      <c r="AD187" s="141"/>
      <c r="AE187" s="141"/>
      <c r="AF187" s="141"/>
      <c r="AG187" s="141"/>
      <c r="AH187" s="141"/>
      <c r="AI187" s="141"/>
      <c r="AJ187" s="141"/>
      <c r="AK187" s="141"/>
      <c r="AL187" s="141"/>
      <c r="AM187" s="141"/>
      <c r="AN187" s="141"/>
      <c r="AO187" s="141"/>
      <c r="AP187" s="141"/>
      <c r="AQ187" s="141"/>
      <c r="AR187" s="141"/>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62">
        <f t="shared" si="145"/>
        <v>0</v>
      </c>
      <c r="BU187" s="66"/>
      <c r="BV187" s="77"/>
      <c r="BW187" s="63">
        <f t="shared" si="152"/>
        <v>0</v>
      </c>
      <c r="BX187" s="64">
        <f t="shared" si="153"/>
        <v>0</v>
      </c>
    </row>
    <row r="188" spans="2:76" ht="15" x14ac:dyDescent="0.25">
      <c r="B188" s="137" t="s">
        <v>42</v>
      </c>
      <c r="C188" s="199"/>
      <c r="D188" s="574"/>
      <c r="E188" s="525"/>
      <c r="F188" s="522"/>
      <c r="G188" s="74" t="s">
        <v>34</v>
      </c>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61"/>
      <c r="AT188" s="161"/>
      <c r="AU188" s="161"/>
      <c r="AV188" s="161"/>
      <c r="AW188" s="161"/>
      <c r="AX188" s="161"/>
      <c r="AY188" s="161"/>
      <c r="AZ188" s="161"/>
      <c r="BA188" s="161"/>
      <c r="BB188" s="161"/>
      <c r="BC188" s="161"/>
      <c r="BD188" s="161"/>
      <c r="BE188" s="161"/>
      <c r="BF188" s="161"/>
      <c r="BG188" s="161"/>
      <c r="BH188" s="161"/>
      <c r="BI188" s="161"/>
      <c r="BJ188" s="161"/>
      <c r="BK188" s="161"/>
      <c r="BL188" s="161"/>
      <c r="BM188" s="161"/>
      <c r="BN188" s="161"/>
      <c r="BO188" s="161"/>
      <c r="BP188" s="161"/>
      <c r="BQ188" s="161"/>
      <c r="BR188" s="161"/>
      <c r="BS188" s="161"/>
      <c r="BT188" s="75">
        <f t="shared" si="145"/>
        <v>0</v>
      </c>
      <c r="BU188" s="67">
        <f t="shared" ref="BU188" si="176">BU187*$BX$5</f>
        <v>0</v>
      </c>
      <c r="BV188" s="77"/>
      <c r="BW188" s="63">
        <f t="shared" si="152"/>
        <v>0</v>
      </c>
      <c r="BX188" s="64">
        <f t="shared" si="153"/>
        <v>0</v>
      </c>
    </row>
    <row r="189" spans="2:76" ht="30" x14ac:dyDescent="0.25">
      <c r="B189" s="196" t="s">
        <v>104</v>
      </c>
      <c r="C189" s="200"/>
      <c r="D189" s="574"/>
      <c r="E189" s="526"/>
      <c r="F189" s="523"/>
      <c r="G189" s="71" t="s">
        <v>44</v>
      </c>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76">
        <f t="shared" si="145"/>
        <v>0</v>
      </c>
      <c r="BU189" s="67">
        <f t="shared" ref="BU189" si="177">BU187*$BX$6</f>
        <v>0</v>
      </c>
      <c r="BV189" s="77"/>
      <c r="BW189" s="63">
        <f t="shared" si="152"/>
        <v>0</v>
      </c>
      <c r="BX189" s="64">
        <f t="shared" si="153"/>
        <v>0</v>
      </c>
    </row>
    <row r="190" spans="2:76" ht="15" x14ac:dyDescent="0.25">
      <c r="B190" s="65" t="s">
        <v>32</v>
      </c>
      <c r="C190" s="68"/>
      <c r="D190" s="574"/>
      <c r="E190" s="524"/>
      <c r="F190" s="521" t="str">
        <f>IF(E190="","",VLOOKUP(E190,Summary!$L$6:$M$106,2,FALSE))</f>
        <v/>
      </c>
      <c r="G190" s="73" t="s">
        <v>33</v>
      </c>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41"/>
      <c r="AD190" s="141"/>
      <c r="AE190" s="141"/>
      <c r="AF190" s="141"/>
      <c r="AG190" s="141"/>
      <c r="AH190" s="141"/>
      <c r="AI190" s="141"/>
      <c r="AJ190" s="141"/>
      <c r="AK190" s="141"/>
      <c r="AL190" s="141"/>
      <c r="AM190" s="141"/>
      <c r="AN190" s="141"/>
      <c r="AO190" s="141"/>
      <c r="AP190" s="141"/>
      <c r="AQ190" s="141"/>
      <c r="AR190" s="141"/>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62">
        <f t="shared" si="145"/>
        <v>0</v>
      </c>
      <c r="BU190" s="66"/>
      <c r="BV190" s="77"/>
      <c r="BW190" s="63">
        <f t="shared" si="152"/>
        <v>0</v>
      </c>
      <c r="BX190" s="64">
        <f t="shared" si="153"/>
        <v>0</v>
      </c>
    </row>
    <row r="191" spans="2:76" ht="15" x14ac:dyDescent="0.25">
      <c r="B191" s="137" t="s">
        <v>42</v>
      </c>
      <c r="C191" s="199"/>
      <c r="D191" s="574"/>
      <c r="E191" s="525"/>
      <c r="F191" s="522"/>
      <c r="G191" s="74" t="s">
        <v>34</v>
      </c>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61"/>
      <c r="AT191" s="161"/>
      <c r="AU191" s="161"/>
      <c r="AV191" s="161"/>
      <c r="AW191" s="161"/>
      <c r="AX191" s="161"/>
      <c r="AY191" s="161"/>
      <c r="AZ191" s="161"/>
      <c r="BA191" s="161"/>
      <c r="BB191" s="161"/>
      <c r="BC191" s="161"/>
      <c r="BD191" s="161"/>
      <c r="BE191" s="161"/>
      <c r="BF191" s="161"/>
      <c r="BG191" s="161"/>
      <c r="BH191" s="161"/>
      <c r="BI191" s="161"/>
      <c r="BJ191" s="161"/>
      <c r="BK191" s="161"/>
      <c r="BL191" s="161"/>
      <c r="BM191" s="161"/>
      <c r="BN191" s="161"/>
      <c r="BO191" s="161"/>
      <c r="BP191" s="161"/>
      <c r="BQ191" s="161"/>
      <c r="BR191" s="161"/>
      <c r="BS191" s="161"/>
      <c r="BT191" s="75">
        <f t="shared" si="145"/>
        <v>0</v>
      </c>
      <c r="BU191" s="67">
        <f t="shared" ref="BU191" si="178">BU190*$BX$5</f>
        <v>0</v>
      </c>
      <c r="BV191" s="77"/>
      <c r="BW191" s="63">
        <f t="shared" si="152"/>
        <v>0</v>
      </c>
      <c r="BX191" s="64">
        <f t="shared" si="153"/>
        <v>0</v>
      </c>
    </row>
    <row r="192" spans="2:76" ht="30" x14ac:dyDescent="0.25">
      <c r="B192" s="196" t="s">
        <v>104</v>
      </c>
      <c r="C192" s="200"/>
      <c r="D192" s="574"/>
      <c r="E192" s="526"/>
      <c r="F192" s="523"/>
      <c r="G192" s="71" t="s">
        <v>44</v>
      </c>
      <c r="H192" s="141"/>
      <c r="I192" s="141"/>
      <c r="J192" s="141"/>
      <c r="K192" s="141"/>
      <c r="L192" s="141"/>
      <c r="M192" s="141"/>
      <c r="N192" s="141"/>
      <c r="O192" s="141"/>
      <c r="P192" s="141"/>
      <c r="Q192" s="141"/>
      <c r="R192" s="141"/>
      <c r="S192" s="141"/>
      <c r="T192" s="141"/>
      <c r="U192" s="141"/>
      <c r="V192" s="141"/>
      <c r="W192" s="141"/>
      <c r="X192" s="141"/>
      <c r="Y192" s="141"/>
      <c r="Z192" s="141"/>
      <c r="AA192" s="141"/>
      <c r="AB192" s="141"/>
      <c r="AC192" s="141"/>
      <c r="AD192" s="141"/>
      <c r="AE192" s="141"/>
      <c r="AF192" s="141"/>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76">
        <f t="shared" si="145"/>
        <v>0</v>
      </c>
      <c r="BU192" s="67">
        <f t="shared" ref="BU192" si="179">BU190*$BX$6</f>
        <v>0</v>
      </c>
      <c r="BV192" s="77"/>
      <c r="BW192" s="63">
        <f t="shared" si="152"/>
        <v>0</v>
      </c>
      <c r="BX192" s="64">
        <f t="shared" si="153"/>
        <v>0</v>
      </c>
    </row>
    <row r="193" spans="2:76" ht="15" x14ac:dyDescent="0.25">
      <c r="B193" s="65" t="s">
        <v>32</v>
      </c>
      <c r="C193" s="68"/>
      <c r="D193" s="574"/>
      <c r="E193" s="524"/>
      <c r="F193" s="521" t="str">
        <f>IF(E193="","",VLOOKUP(E193,Summary!$L$6:$M$106,2,FALSE))</f>
        <v/>
      </c>
      <c r="G193" s="73" t="s">
        <v>33</v>
      </c>
      <c r="H193" s="141"/>
      <c r="I193" s="141"/>
      <c r="J193" s="141"/>
      <c r="K193" s="141"/>
      <c r="L193" s="141"/>
      <c r="M193" s="141"/>
      <c r="N193" s="141"/>
      <c r="O193" s="141"/>
      <c r="P193" s="141"/>
      <c r="Q193" s="141"/>
      <c r="R193" s="141"/>
      <c r="S193" s="141"/>
      <c r="T193" s="141"/>
      <c r="U193" s="141"/>
      <c r="V193" s="141"/>
      <c r="W193" s="141"/>
      <c r="X193" s="141"/>
      <c r="Y193" s="141"/>
      <c r="Z193" s="141"/>
      <c r="AA193" s="141"/>
      <c r="AB193" s="141"/>
      <c r="AC193" s="141"/>
      <c r="AD193" s="141"/>
      <c r="AE193" s="141"/>
      <c r="AF193" s="141"/>
      <c r="AG193" s="141"/>
      <c r="AH193" s="141"/>
      <c r="AI193" s="141"/>
      <c r="AJ193" s="141"/>
      <c r="AK193" s="141"/>
      <c r="AL193" s="141"/>
      <c r="AM193" s="141"/>
      <c r="AN193" s="141"/>
      <c r="AO193" s="141"/>
      <c r="AP193" s="141"/>
      <c r="AQ193" s="141"/>
      <c r="AR193" s="141"/>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62">
        <f t="shared" si="145"/>
        <v>0</v>
      </c>
      <c r="BU193" s="66"/>
      <c r="BV193" s="77"/>
      <c r="BW193" s="63">
        <f t="shared" si="152"/>
        <v>0</v>
      </c>
      <c r="BX193" s="64">
        <f t="shared" si="153"/>
        <v>0</v>
      </c>
    </row>
    <row r="194" spans="2:76" ht="15" x14ac:dyDescent="0.25">
      <c r="B194" s="137" t="s">
        <v>42</v>
      </c>
      <c r="C194" s="199"/>
      <c r="D194" s="574"/>
      <c r="E194" s="525"/>
      <c r="F194" s="522"/>
      <c r="G194" s="74" t="s">
        <v>34</v>
      </c>
      <c r="H194" s="141"/>
      <c r="I194" s="141"/>
      <c r="J194" s="141"/>
      <c r="K194" s="141"/>
      <c r="L194" s="141"/>
      <c r="M194" s="141"/>
      <c r="N194" s="141"/>
      <c r="O194" s="141"/>
      <c r="P194" s="141"/>
      <c r="Q194" s="141"/>
      <c r="R194" s="141"/>
      <c r="S194" s="141"/>
      <c r="T194" s="141"/>
      <c r="U194" s="141"/>
      <c r="V194" s="141"/>
      <c r="W194" s="141"/>
      <c r="X194" s="141"/>
      <c r="Y194" s="141"/>
      <c r="Z194" s="141"/>
      <c r="AA194" s="141"/>
      <c r="AB194" s="141"/>
      <c r="AC194" s="141"/>
      <c r="AD194" s="141"/>
      <c r="AE194" s="141"/>
      <c r="AF194" s="141"/>
      <c r="AG194" s="141"/>
      <c r="AH194" s="141"/>
      <c r="AI194" s="141"/>
      <c r="AJ194" s="141"/>
      <c r="AK194" s="141"/>
      <c r="AL194" s="141"/>
      <c r="AM194" s="141"/>
      <c r="AN194" s="141"/>
      <c r="AO194" s="141"/>
      <c r="AP194" s="141"/>
      <c r="AQ194" s="141"/>
      <c r="AR194" s="141"/>
      <c r="AS194" s="161"/>
      <c r="AT194" s="161"/>
      <c r="AU194" s="161"/>
      <c r="AV194" s="161"/>
      <c r="AW194" s="161"/>
      <c r="AX194" s="161"/>
      <c r="AY194" s="161"/>
      <c r="AZ194" s="161"/>
      <c r="BA194" s="161"/>
      <c r="BB194" s="161"/>
      <c r="BC194" s="161"/>
      <c r="BD194" s="161"/>
      <c r="BE194" s="161"/>
      <c r="BF194" s="161"/>
      <c r="BG194" s="161"/>
      <c r="BH194" s="161"/>
      <c r="BI194" s="161"/>
      <c r="BJ194" s="161"/>
      <c r="BK194" s="161"/>
      <c r="BL194" s="161"/>
      <c r="BM194" s="161"/>
      <c r="BN194" s="161"/>
      <c r="BO194" s="161"/>
      <c r="BP194" s="161"/>
      <c r="BQ194" s="161"/>
      <c r="BR194" s="161"/>
      <c r="BS194" s="161"/>
      <c r="BT194" s="75">
        <f t="shared" si="145"/>
        <v>0</v>
      </c>
      <c r="BU194" s="67">
        <f t="shared" ref="BU194" si="180">BU193*$BX$5</f>
        <v>0</v>
      </c>
      <c r="BV194" s="77"/>
      <c r="BW194" s="63">
        <f t="shared" si="152"/>
        <v>0</v>
      </c>
      <c r="BX194" s="64">
        <f t="shared" si="153"/>
        <v>0</v>
      </c>
    </row>
    <row r="195" spans="2:76" ht="30" x14ac:dyDescent="0.25">
      <c r="B195" s="196" t="s">
        <v>104</v>
      </c>
      <c r="C195" s="200"/>
      <c r="D195" s="574"/>
      <c r="E195" s="526"/>
      <c r="F195" s="523"/>
      <c r="G195" s="71" t="s">
        <v>44</v>
      </c>
      <c r="H195" s="141"/>
      <c r="I195" s="141"/>
      <c r="J195" s="141"/>
      <c r="K195" s="141"/>
      <c r="L195" s="141"/>
      <c r="M195" s="141"/>
      <c r="N195" s="141"/>
      <c r="O195" s="141"/>
      <c r="P195" s="141"/>
      <c r="Q195" s="141"/>
      <c r="R195" s="141"/>
      <c r="S195" s="141"/>
      <c r="T195" s="141"/>
      <c r="U195" s="141"/>
      <c r="V195" s="141"/>
      <c r="W195" s="141"/>
      <c r="X195" s="141"/>
      <c r="Y195" s="141"/>
      <c r="Z195" s="141"/>
      <c r="AA195" s="141"/>
      <c r="AB195" s="141"/>
      <c r="AC195" s="141"/>
      <c r="AD195" s="141"/>
      <c r="AE195" s="14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76">
        <f t="shared" si="145"/>
        <v>0</v>
      </c>
      <c r="BU195" s="67">
        <f t="shared" ref="BU195" si="181">BU193*$BX$6</f>
        <v>0</v>
      </c>
      <c r="BV195" s="77"/>
      <c r="BW195" s="63">
        <f t="shared" si="152"/>
        <v>0</v>
      </c>
      <c r="BX195" s="64">
        <f t="shared" si="153"/>
        <v>0</v>
      </c>
    </row>
    <row r="196" spans="2:76" ht="15" x14ac:dyDescent="0.25">
      <c r="B196" s="65" t="s">
        <v>32</v>
      </c>
      <c r="C196" s="68"/>
      <c r="D196" s="574"/>
      <c r="E196" s="524"/>
      <c r="F196" s="521" t="str">
        <f>IF(E196="","",VLOOKUP(E196,Summary!$L$6:$M$106,2,FALSE))</f>
        <v/>
      </c>
      <c r="G196" s="73" t="s">
        <v>33</v>
      </c>
      <c r="H196" s="141"/>
      <c r="I196" s="141"/>
      <c r="J196" s="141"/>
      <c r="K196" s="141"/>
      <c r="L196" s="141"/>
      <c r="M196" s="141"/>
      <c r="N196" s="141"/>
      <c r="O196" s="141"/>
      <c r="P196" s="141"/>
      <c r="Q196" s="141"/>
      <c r="R196" s="141"/>
      <c r="S196" s="141"/>
      <c r="T196" s="141"/>
      <c r="U196" s="141"/>
      <c r="V196" s="141"/>
      <c r="W196" s="141"/>
      <c r="X196" s="141"/>
      <c r="Y196" s="141"/>
      <c r="Z196" s="141"/>
      <c r="AA196" s="141"/>
      <c r="AB196" s="141"/>
      <c r="AC196" s="141"/>
      <c r="AD196" s="141"/>
      <c r="AE196" s="141"/>
      <c r="AF196" s="141"/>
      <c r="AG196" s="141"/>
      <c r="AH196" s="141"/>
      <c r="AI196" s="141"/>
      <c r="AJ196" s="141"/>
      <c r="AK196" s="141"/>
      <c r="AL196" s="141"/>
      <c r="AM196" s="141"/>
      <c r="AN196" s="141"/>
      <c r="AO196" s="141"/>
      <c r="AP196" s="141"/>
      <c r="AQ196" s="141"/>
      <c r="AR196" s="141"/>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62">
        <f t="shared" si="145"/>
        <v>0</v>
      </c>
      <c r="BU196" s="66"/>
      <c r="BV196" s="77"/>
      <c r="BW196" s="63">
        <f t="shared" si="152"/>
        <v>0</v>
      </c>
      <c r="BX196" s="64">
        <f t="shared" si="153"/>
        <v>0</v>
      </c>
    </row>
    <row r="197" spans="2:76" ht="15" x14ac:dyDescent="0.25">
      <c r="B197" s="137" t="s">
        <v>42</v>
      </c>
      <c r="C197" s="199"/>
      <c r="D197" s="574"/>
      <c r="E197" s="525"/>
      <c r="F197" s="522"/>
      <c r="G197" s="74" t="s">
        <v>34</v>
      </c>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61"/>
      <c r="AT197" s="161"/>
      <c r="AU197" s="161"/>
      <c r="AV197" s="161"/>
      <c r="AW197" s="161"/>
      <c r="AX197" s="161"/>
      <c r="AY197" s="161"/>
      <c r="AZ197" s="161"/>
      <c r="BA197" s="161"/>
      <c r="BB197" s="161"/>
      <c r="BC197" s="161"/>
      <c r="BD197" s="161"/>
      <c r="BE197" s="161"/>
      <c r="BF197" s="161"/>
      <c r="BG197" s="161"/>
      <c r="BH197" s="161"/>
      <c r="BI197" s="161"/>
      <c r="BJ197" s="161"/>
      <c r="BK197" s="161"/>
      <c r="BL197" s="161"/>
      <c r="BM197" s="161"/>
      <c r="BN197" s="161"/>
      <c r="BO197" s="161"/>
      <c r="BP197" s="161"/>
      <c r="BQ197" s="161"/>
      <c r="BR197" s="161"/>
      <c r="BS197" s="161"/>
      <c r="BT197" s="75">
        <f t="shared" si="145"/>
        <v>0</v>
      </c>
      <c r="BU197" s="67">
        <f t="shared" ref="BU197" si="182">BU196*$BX$5</f>
        <v>0</v>
      </c>
      <c r="BV197" s="77"/>
      <c r="BW197" s="63">
        <f t="shared" si="152"/>
        <v>0</v>
      </c>
      <c r="BX197" s="64">
        <f t="shared" si="153"/>
        <v>0</v>
      </c>
    </row>
    <row r="198" spans="2:76" ht="30" x14ac:dyDescent="0.25">
      <c r="B198" s="196" t="s">
        <v>104</v>
      </c>
      <c r="C198" s="200"/>
      <c r="D198" s="574"/>
      <c r="E198" s="526"/>
      <c r="F198" s="523"/>
      <c r="G198" s="71" t="s">
        <v>44</v>
      </c>
      <c r="H198" s="141"/>
      <c r="I198" s="141"/>
      <c r="J198" s="141"/>
      <c r="K198" s="141"/>
      <c r="L198" s="141"/>
      <c r="M198" s="141"/>
      <c r="N198" s="141"/>
      <c r="O198" s="141"/>
      <c r="P198" s="141"/>
      <c r="Q198" s="141"/>
      <c r="R198" s="141"/>
      <c r="S198" s="141"/>
      <c r="T198" s="141"/>
      <c r="U198" s="141"/>
      <c r="V198" s="141"/>
      <c r="W198" s="141"/>
      <c r="X198" s="141"/>
      <c r="Y198" s="141"/>
      <c r="Z198" s="141"/>
      <c r="AA198" s="141"/>
      <c r="AB198" s="141"/>
      <c r="AC198" s="141"/>
      <c r="AD198" s="141"/>
      <c r="AE198" s="141"/>
      <c r="AF198" s="141"/>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76">
        <f t="shared" si="145"/>
        <v>0</v>
      </c>
      <c r="BU198" s="67">
        <f t="shared" ref="BU198" si="183">BU196*$BX$6</f>
        <v>0</v>
      </c>
      <c r="BV198" s="77"/>
      <c r="BW198" s="63">
        <f t="shared" si="152"/>
        <v>0</v>
      </c>
      <c r="BX198" s="64">
        <f t="shared" si="153"/>
        <v>0</v>
      </c>
    </row>
    <row r="199" spans="2:76" ht="15" x14ac:dyDescent="0.25">
      <c r="B199" s="65" t="s">
        <v>32</v>
      </c>
      <c r="C199" s="68"/>
      <c r="D199" s="574"/>
      <c r="E199" s="524"/>
      <c r="F199" s="521" t="str">
        <f>IF(E199="","",VLOOKUP(E199,Summary!$L$6:$M$106,2,FALSE))</f>
        <v/>
      </c>
      <c r="G199" s="73" t="s">
        <v>33</v>
      </c>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62">
        <f t="shared" si="145"/>
        <v>0</v>
      </c>
      <c r="BU199" s="66"/>
      <c r="BV199" s="77"/>
      <c r="BW199" s="63">
        <f t="shared" si="152"/>
        <v>0</v>
      </c>
      <c r="BX199" s="64">
        <f t="shared" si="153"/>
        <v>0</v>
      </c>
    </row>
    <row r="200" spans="2:76" ht="15" x14ac:dyDescent="0.25">
      <c r="B200" s="137" t="s">
        <v>42</v>
      </c>
      <c r="C200" s="199"/>
      <c r="D200" s="574"/>
      <c r="E200" s="525"/>
      <c r="F200" s="522"/>
      <c r="G200" s="74" t="s">
        <v>34</v>
      </c>
      <c r="H200" s="141"/>
      <c r="I200" s="141"/>
      <c r="J200" s="141"/>
      <c r="K200" s="141"/>
      <c r="L200" s="141"/>
      <c r="M200" s="141"/>
      <c r="N200" s="141"/>
      <c r="O200" s="141"/>
      <c r="P200" s="141"/>
      <c r="Q200" s="141"/>
      <c r="R200" s="141"/>
      <c r="S200" s="141"/>
      <c r="T200" s="141"/>
      <c r="U200" s="141"/>
      <c r="V200" s="141"/>
      <c r="W200" s="141"/>
      <c r="X200" s="141"/>
      <c r="Y200" s="141"/>
      <c r="Z200" s="141"/>
      <c r="AA200" s="141"/>
      <c r="AB200" s="141"/>
      <c r="AC200" s="141"/>
      <c r="AD200" s="141"/>
      <c r="AE200" s="141"/>
      <c r="AF200" s="141"/>
      <c r="AG200" s="141"/>
      <c r="AH200" s="141"/>
      <c r="AI200" s="141"/>
      <c r="AJ200" s="141"/>
      <c r="AK200" s="141"/>
      <c r="AL200" s="141"/>
      <c r="AM200" s="141"/>
      <c r="AN200" s="141"/>
      <c r="AO200" s="141"/>
      <c r="AP200" s="141"/>
      <c r="AQ200" s="141"/>
      <c r="AR200" s="141"/>
      <c r="AS200" s="161"/>
      <c r="AT200" s="161"/>
      <c r="AU200" s="161"/>
      <c r="AV200" s="161"/>
      <c r="AW200" s="161"/>
      <c r="AX200" s="161"/>
      <c r="AY200" s="161"/>
      <c r="AZ200" s="161"/>
      <c r="BA200" s="161"/>
      <c r="BB200" s="161"/>
      <c r="BC200" s="161"/>
      <c r="BD200" s="161"/>
      <c r="BE200" s="161"/>
      <c r="BF200" s="161"/>
      <c r="BG200" s="161"/>
      <c r="BH200" s="161"/>
      <c r="BI200" s="161"/>
      <c r="BJ200" s="161"/>
      <c r="BK200" s="161"/>
      <c r="BL200" s="161"/>
      <c r="BM200" s="161"/>
      <c r="BN200" s="161"/>
      <c r="BO200" s="161"/>
      <c r="BP200" s="161"/>
      <c r="BQ200" s="161"/>
      <c r="BR200" s="161"/>
      <c r="BS200" s="161"/>
      <c r="BT200" s="75">
        <f t="shared" si="145"/>
        <v>0</v>
      </c>
      <c r="BU200" s="67">
        <f t="shared" ref="BU200" si="184">BU199*$BX$5</f>
        <v>0</v>
      </c>
      <c r="BV200" s="77"/>
      <c r="BW200" s="63">
        <f t="shared" si="152"/>
        <v>0</v>
      </c>
      <c r="BX200" s="64">
        <f t="shared" si="153"/>
        <v>0</v>
      </c>
    </row>
    <row r="201" spans="2:76" ht="30" x14ac:dyDescent="0.25">
      <c r="B201" s="196" t="s">
        <v>104</v>
      </c>
      <c r="C201" s="200"/>
      <c r="D201" s="574"/>
      <c r="E201" s="526"/>
      <c r="F201" s="523"/>
      <c r="G201" s="71" t="s">
        <v>44</v>
      </c>
      <c r="H201" s="141"/>
      <c r="I201" s="141"/>
      <c r="J201" s="141"/>
      <c r="K201" s="141"/>
      <c r="L201" s="141"/>
      <c r="M201" s="141"/>
      <c r="N201" s="141"/>
      <c r="O201" s="141"/>
      <c r="P201" s="141"/>
      <c r="Q201" s="141"/>
      <c r="R201" s="141"/>
      <c r="S201" s="141"/>
      <c r="T201" s="141"/>
      <c r="U201" s="141"/>
      <c r="V201" s="141"/>
      <c r="W201" s="141"/>
      <c r="X201" s="141"/>
      <c r="Y201" s="141"/>
      <c r="Z201" s="141"/>
      <c r="AA201" s="141"/>
      <c r="AB201" s="141"/>
      <c r="AC201" s="141"/>
      <c r="AD201" s="141"/>
      <c r="AE201" s="14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76">
        <f t="shared" si="145"/>
        <v>0</v>
      </c>
      <c r="BU201" s="67">
        <f t="shared" ref="BU201" si="185">BU199*$BX$6</f>
        <v>0</v>
      </c>
      <c r="BV201" s="77"/>
      <c r="BW201" s="63">
        <f t="shared" si="152"/>
        <v>0</v>
      </c>
      <c r="BX201" s="64">
        <f t="shared" si="153"/>
        <v>0</v>
      </c>
    </row>
    <row r="202" spans="2:76" ht="15" x14ac:dyDescent="0.25">
      <c r="B202" s="65" t="s">
        <v>32</v>
      </c>
      <c r="C202" s="68"/>
      <c r="D202" s="574"/>
      <c r="E202" s="524"/>
      <c r="F202" s="521" t="str">
        <f>IF(E202="","",VLOOKUP(E202,Summary!$L$6:$M$106,2,FALSE))</f>
        <v/>
      </c>
      <c r="G202" s="73" t="s">
        <v>33</v>
      </c>
      <c r="H202" s="141"/>
      <c r="I202" s="141"/>
      <c r="J202" s="141"/>
      <c r="K202" s="141"/>
      <c r="L202" s="141"/>
      <c r="M202" s="141"/>
      <c r="N202" s="141"/>
      <c r="O202" s="141"/>
      <c r="P202" s="141"/>
      <c r="Q202" s="141"/>
      <c r="R202" s="141"/>
      <c r="S202" s="141"/>
      <c r="T202" s="141"/>
      <c r="U202" s="141"/>
      <c r="V202" s="141"/>
      <c r="W202" s="141"/>
      <c r="X202" s="141"/>
      <c r="Y202" s="141"/>
      <c r="Z202" s="141"/>
      <c r="AA202" s="141"/>
      <c r="AB202" s="141"/>
      <c r="AC202" s="141"/>
      <c r="AD202" s="141"/>
      <c r="AE202" s="141"/>
      <c r="AF202" s="141"/>
      <c r="AG202" s="141"/>
      <c r="AH202" s="141"/>
      <c r="AI202" s="141"/>
      <c r="AJ202" s="141"/>
      <c r="AK202" s="141"/>
      <c r="AL202" s="141"/>
      <c r="AM202" s="141"/>
      <c r="AN202" s="141"/>
      <c r="AO202" s="141"/>
      <c r="AP202" s="141"/>
      <c r="AQ202" s="141"/>
      <c r="AR202" s="141"/>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62">
        <f t="shared" si="145"/>
        <v>0</v>
      </c>
      <c r="BU202" s="66"/>
      <c r="BV202" s="77"/>
      <c r="BW202" s="63">
        <f t="shared" si="152"/>
        <v>0</v>
      </c>
      <c r="BX202" s="64">
        <f t="shared" si="153"/>
        <v>0</v>
      </c>
    </row>
    <row r="203" spans="2:76" ht="15" x14ac:dyDescent="0.25">
      <c r="B203" s="137" t="s">
        <v>42</v>
      </c>
      <c r="C203" s="199"/>
      <c r="D203" s="574"/>
      <c r="E203" s="525"/>
      <c r="F203" s="522"/>
      <c r="G203" s="74" t="s">
        <v>34</v>
      </c>
      <c r="H203" s="141"/>
      <c r="I203" s="141"/>
      <c r="J203" s="141"/>
      <c r="K203" s="141"/>
      <c r="L203" s="141"/>
      <c r="M203" s="141"/>
      <c r="N203" s="141"/>
      <c r="O203" s="141"/>
      <c r="P203" s="141"/>
      <c r="Q203" s="141"/>
      <c r="R203" s="141"/>
      <c r="S203" s="141"/>
      <c r="T203" s="141"/>
      <c r="U203" s="141"/>
      <c r="V203" s="141"/>
      <c r="W203" s="141"/>
      <c r="X203" s="141"/>
      <c r="Y203" s="141"/>
      <c r="Z203" s="141"/>
      <c r="AA203" s="141"/>
      <c r="AB203" s="141"/>
      <c r="AC203" s="141"/>
      <c r="AD203" s="141"/>
      <c r="AE203" s="141"/>
      <c r="AF203" s="141"/>
      <c r="AG203" s="141"/>
      <c r="AH203" s="141"/>
      <c r="AI203" s="141"/>
      <c r="AJ203" s="141"/>
      <c r="AK203" s="141"/>
      <c r="AL203" s="141"/>
      <c r="AM203" s="141"/>
      <c r="AN203" s="141"/>
      <c r="AO203" s="141"/>
      <c r="AP203" s="141"/>
      <c r="AQ203" s="141"/>
      <c r="AR203" s="141"/>
      <c r="AS203" s="161"/>
      <c r="AT203" s="161"/>
      <c r="AU203" s="161"/>
      <c r="AV203" s="161"/>
      <c r="AW203" s="161"/>
      <c r="AX203" s="161"/>
      <c r="AY203" s="161"/>
      <c r="AZ203" s="161"/>
      <c r="BA203" s="161"/>
      <c r="BB203" s="161"/>
      <c r="BC203" s="161"/>
      <c r="BD203" s="161"/>
      <c r="BE203" s="161"/>
      <c r="BF203" s="161"/>
      <c r="BG203" s="161"/>
      <c r="BH203" s="161"/>
      <c r="BI203" s="161"/>
      <c r="BJ203" s="161"/>
      <c r="BK203" s="161"/>
      <c r="BL203" s="161"/>
      <c r="BM203" s="161"/>
      <c r="BN203" s="161"/>
      <c r="BO203" s="161"/>
      <c r="BP203" s="161"/>
      <c r="BQ203" s="161"/>
      <c r="BR203" s="161"/>
      <c r="BS203" s="161"/>
      <c r="BT203" s="75">
        <f t="shared" si="145"/>
        <v>0</v>
      </c>
      <c r="BU203" s="67">
        <f t="shared" ref="BU203" si="186">BU202*$BX$5</f>
        <v>0</v>
      </c>
      <c r="BV203" s="77"/>
      <c r="BW203" s="63">
        <f t="shared" si="152"/>
        <v>0</v>
      </c>
      <c r="BX203" s="64">
        <f t="shared" si="153"/>
        <v>0</v>
      </c>
    </row>
    <row r="204" spans="2:76" ht="30" x14ac:dyDescent="0.25">
      <c r="B204" s="196" t="s">
        <v>104</v>
      </c>
      <c r="C204" s="200"/>
      <c r="D204" s="574"/>
      <c r="E204" s="526"/>
      <c r="F204" s="523"/>
      <c r="G204" s="71" t="s">
        <v>44</v>
      </c>
      <c r="H204" s="141"/>
      <c r="I204" s="141"/>
      <c r="J204" s="141"/>
      <c r="K204" s="141"/>
      <c r="L204" s="141"/>
      <c r="M204" s="141"/>
      <c r="N204" s="141"/>
      <c r="O204" s="141"/>
      <c r="P204" s="141"/>
      <c r="Q204" s="141"/>
      <c r="R204" s="141"/>
      <c r="S204" s="141"/>
      <c r="T204" s="141"/>
      <c r="U204" s="141"/>
      <c r="V204" s="141"/>
      <c r="W204" s="141"/>
      <c r="X204" s="141"/>
      <c r="Y204" s="141"/>
      <c r="Z204" s="141"/>
      <c r="AA204" s="141"/>
      <c r="AB204" s="141"/>
      <c r="AC204" s="141"/>
      <c r="AD204" s="141"/>
      <c r="AE204" s="141"/>
      <c r="AF204" s="141"/>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76">
        <f t="shared" si="145"/>
        <v>0</v>
      </c>
      <c r="BU204" s="67">
        <f t="shared" ref="BU204" si="187">BU202*$BX$6</f>
        <v>0</v>
      </c>
      <c r="BV204" s="77"/>
      <c r="BW204" s="63">
        <f t="shared" si="152"/>
        <v>0</v>
      </c>
      <c r="BX204" s="64">
        <f t="shared" si="153"/>
        <v>0</v>
      </c>
    </row>
    <row r="205" spans="2:76" ht="15" x14ac:dyDescent="0.25">
      <c r="B205" s="65" t="s">
        <v>32</v>
      </c>
      <c r="C205" s="68"/>
      <c r="D205" s="574"/>
      <c r="E205" s="524"/>
      <c r="F205" s="521" t="str">
        <f>IF(E205="","",VLOOKUP(E205,Summary!$L$6:$M$106,2,FALSE))</f>
        <v/>
      </c>
      <c r="G205" s="73" t="s">
        <v>33</v>
      </c>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62">
        <f t="shared" si="145"/>
        <v>0</v>
      </c>
      <c r="BU205" s="66"/>
      <c r="BV205" s="77"/>
      <c r="BW205" s="63">
        <f t="shared" si="152"/>
        <v>0</v>
      </c>
      <c r="BX205" s="64">
        <f t="shared" si="153"/>
        <v>0</v>
      </c>
    </row>
    <row r="206" spans="2:76" ht="15" x14ac:dyDescent="0.25">
      <c r="B206" s="137" t="s">
        <v>42</v>
      </c>
      <c r="C206" s="199"/>
      <c r="D206" s="574"/>
      <c r="E206" s="525"/>
      <c r="F206" s="522"/>
      <c r="G206" s="74" t="s">
        <v>34</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61"/>
      <c r="AT206" s="161"/>
      <c r="AU206" s="161"/>
      <c r="AV206" s="161"/>
      <c r="AW206" s="161"/>
      <c r="AX206" s="161"/>
      <c r="AY206" s="161"/>
      <c r="AZ206" s="161"/>
      <c r="BA206" s="161"/>
      <c r="BB206" s="161"/>
      <c r="BC206" s="161"/>
      <c r="BD206" s="161"/>
      <c r="BE206" s="161"/>
      <c r="BF206" s="161"/>
      <c r="BG206" s="161"/>
      <c r="BH206" s="161"/>
      <c r="BI206" s="161"/>
      <c r="BJ206" s="161"/>
      <c r="BK206" s="161"/>
      <c r="BL206" s="161"/>
      <c r="BM206" s="161"/>
      <c r="BN206" s="161"/>
      <c r="BO206" s="161"/>
      <c r="BP206" s="161"/>
      <c r="BQ206" s="161"/>
      <c r="BR206" s="161"/>
      <c r="BS206" s="161"/>
      <c r="BT206" s="75">
        <f t="shared" si="145"/>
        <v>0</v>
      </c>
      <c r="BU206" s="67">
        <f t="shared" ref="BU206" si="188">BU205*$BX$5</f>
        <v>0</v>
      </c>
      <c r="BV206" s="77"/>
      <c r="BW206" s="63">
        <f t="shared" si="152"/>
        <v>0</v>
      </c>
      <c r="BX206" s="64">
        <f t="shared" si="153"/>
        <v>0</v>
      </c>
    </row>
    <row r="207" spans="2:76" ht="30" x14ac:dyDescent="0.25">
      <c r="B207" s="196" t="s">
        <v>104</v>
      </c>
      <c r="C207" s="200"/>
      <c r="D207" s="574"/>
      <c r="E207" s="526"/>
      <c r="F207" s="523"/>
      <c r="G207" s="71" t="s">
        <v>44</v>
      </c>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76">
        <f t="shared" si="145"/>
        <v>0</v>
      </c>
      <c r="BU207" s="67">
        <f t="shared" ref="BU207" si="189">BU205*$BX$6</f>
        <v>0</v>
      </c>
      <c r="BV207" s="77"/>
      <c r="BW207" s="63">
        <f t="shared" si="152"/>
        <v>0</v>
      </c>
      <c r="BX207" s="64">
        <f t="shared" si="153"/>
        <v>0</v>
      </c>
    </row>
    <row r="208" spans="2:76" ht="15" x14ac:dyDescent="0.25">
      <c r="B208" s="65" t="s">
        <v>32</v>
      </c>
      <c r="C208" s="68"/>
      <c r="D208" s="574"/>
      <c r="E208" s="524"/>
      <c r="F208" s="521" t="str">
        <f>IF(E208="","",VLOOKUP(E208,Summary!$L$6:$M$106,2,FALSE))</f>
        <v/>
      </c>
      <c r="G208" s="73" t="s">
        <v>33</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62">
        <f t="shared" si="145"/>
        <v>0</v>
      </c>
      <c r="BU208" s="66"/>
      <c r="BV208" s="77"/>
      <c r="BW208" s="63">
        <f t="shared" si="152"/>
        <v>0</v>
      </c>
      <c r="BX208" s="64">
        <f t="shared" si="153"/>
        <v>0</v>
      </c>
    </row>
    <row r="209" spans="2:76" ht="15" x14ac:dyDescent="0.25">
      <c r="B209" s="137" t="s">
        <v>42</v>
      </c>
      <c r="C209" s="199"/>
      <c r="D209" s="574"/>
      <c r="E209" s="525"/>
      <c r="F209" s="522"/>
      <c r="G209" s="74" t="s">
        <v>34</v>
      </c>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61"/>
      <c r="AT209" s="161"/>
      <c r="AU209" s="161"/>
      <c r="AV209" s="161"/>
      <c r="AW209" s="161"/>
      <c r="AX209" s="161"/>
      <c r="AY209" s="161"/>
      <c r="AZ209" s="161"/>
      <c r="BA209" s="161"/>
      <c r="BB209" s="161"/>
      <c r="BC209" s="161"/>
      <c r="BD209" s="161"/>
      <c r="BE209" s="161"/>
      <c r="BF209" s="161"/>
      <c r="BG209" s="161"/>
      <c r="BH209" s="161"/>
      <c r="BI209" s="161"/>
      <c r="BJ209" s="161"/>
      <c r="BK209" s="161"/>
      <c r="BL209" s="161"/>
      <c r="BM209" s="161"/>
      <c r="BN209" s="161"/>
      <c r="BO209" s="161"/>
      <c r="BP209" s="161"/>
      <c r="BQ209" s="161"/>
      <c r="BR209" s="161"/>
      <c r="BS209" s="161"/>
      <c r="BT209" s="75">
        <f t="shared" si="145"/>
        <v>0</v>
      </c>
      <c r="BU209" s="67">
        <f t="shared" ref="BU209" si="190">BU208*$BX$5</f>
        <v>0</v>
      </c>
      <c r="BV209" s="77"/>
      <c r="BW209" s="63">
        <f t="shared" si="152"/>
        <v>0</v>
      </c>
      <c r="BX209" s="64">
        <f t="shared" si="153"/>
        <v>0</v>
      </c>
    </row>
    <row r="210" spans="2:76" ht="30" x14ac:dyDescent="0.25">
      <c r="B210" s="196" t="s">
        <v>104</v>
      </c>
      <c r="C210" s="200"/>
      <c r="D210" s="574"/>
      <c r="E210" s="526"/>
      <c r="F210" s="523"/>
      <c r="G210" s="71" t="s">
        <v>44</v>
      </c>
      <c r="H210" s="141"/>
      <c r="I210" s="141"/>
      <c r="J210" s="141"/>
      <c r="K210" s="141"/>
      <c r="L210" s="141"/>
      <c r="M210" s="141"/>
      <c r="N210" s="141"/>
      <c r="O210" s="141"/>
      <c r="P210" s="141"/>
      <c r="Q210" s="141"/>
      <c r="R210" s="141"/>
      <c r="S210" s="141"/>
      <c r="T210" s="141"/>
      <c r="U210" s="141"/>
      <c r="V210" s="141"/>
      <c r="W210" s="141"/>
      <c r="X210" s="141"/>
      <c r="Y210" s="141"/>
      <c r="Z210" s="141"/>
      <c r="AA210" s="141"/>
      <c r="AB210" s="141"/>
      <c r="AC210" s="141"/>
      <c r="AD210" s="141"/>
      <c r="AE210" s="141"/>
      <c r="AF210" s="141"/>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76">
        <f t="shared" ref="BT210:BT252" si="191">SUM(H210:BS210)</f>
        <v>0</v>
      </c>
      <c r="BU210" s="67">
        <f t="shared" ref="BU210" si="192">BU208*$BX$6</f>
        <v>0</v>
      </c>
      <c r="BV210" s="77"/>
      <c r="BW210" s="63">
        <f t="shared" si="152"/>
        <v>0</v>
      </c>
      <c r="BX210" s="64">
        <f t="shared" si="153"/>
        <v>0</v>
      </c>
    </row>
    <row r="211" spans="2:76" ht="15" x14ac:dyDescent="0.25">
      <c r="B211" s="65" t="s">
        <v>32</v>
      </c>
      <c r="C211" s="68"/>
      <c r="D211" s="574"/>
      <c r="E211" s="524"/>
      <c r="F211" s="521" t="str">
        <f>IF(E211="","",VLOOKUP(E211,Summary!$L$6:$M$106,2,FALSE))</f>
        <v/>
      </c>
      <c r="G211" s="73" t="s">
        <v>33</v>
      </c>
      <c r="H211" s="141"/>
      <c r="I211" s="141"/>
      <c r="J211" s="141"/>
      <c r="K211" s="141"/>
      <c r="L211" s="141"/>
      <c r="M211" s="141"/>
      <c r="N211" s="141"/>
      <c r="O211" s="141"/>
      <c r="P211" s="141"/>
      <c r="Q211" s="141"/>
      <c r="R211" s="141"/>
      <c r="S211" s="141"/>
      <c r="T211" s="141"/>
      <c r="U211" s="141"/>
      <c r="V211" s="141"/>
      <c r="W211" s="141"/>
      <c r="X211" s="141"/>
      <c r="Y211" s="141"/>
      <c r="Z211" s="141"/>
      <c r="AA211" s="141"/>
      <c r="AB211" s="141"/>
      <c r="AC211" s="141"/>
      <c r="AD211" s="141"/>
      <c r="AE211" s="141"/>
      <c r="AF211" s="141"/>
      <c r="AG211" s="141"/>
      <c r="AH211" s="141"/>
      <c r="AI211" s="141"/>
      <c r="AJ211" s="141"/>
      <c r="AK211" s="141"/>
      <c r="AL211" s="141"/>
      <c r="AM211" s="141"/>
      <c r="AN211" s="141"/>
      <c r="AO211" s="141"/>
      <c r="AP211" s="141"/>
      <c r="AQ211" s="141"/>
      <c r="AR211" s="141"/>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62">
        <f t="shared" si="191"/>
        <v>0</v>
      </c>
      <c r="BU211" s="66"/>
      <c r="BV211" s="77"/>
      <c r="BW211" s="63">
        <f t="shared" si="152"/>
        <v>0</v>
      </c>
      <c r="BX211" s="64">
        <f t="shared" si="153"/>
        <v>0</v>
      </c>
    </row>
    <row r="212" spans="2:76" ht="15" x14ac:dyDescent="0.25">
      <c r="B212" s="137" t="s">
        <v>42</v>
      </c>
      <c r="C212" s="199"/>
      <c r="D212" s="574"/>
      <c r="E212" s="525"/>
      <c r="F212" s="522"/>
      <c r="G212" s="74" t="s">
        <v>34</v>
      </c>
      <c r="H212" s="141"/>
      <c r="I212" s="141"/>
      <c r="J212" s="141"/>
      <c r="K212" s="141"/>
      <c r="L212" s="141"/>
      <c r="M212" s="141"/>
      <c r="N212" s="141"/>
      <c r="O212" s="141"/>
      <c r="P212" s="141"/>
      <c r="Q212" s="141"/>
      <c r="R212" s="141"/>
      <c r="S212" s="141"/>
      <c r="T212" s="141"/>
      <c r="U212" s="141"/>
      <c r="V212" s="141"/>
      <c r="W212" s="141"/>
      <c r="X212" s="141"/>
      <c r="Y212" s="141"/>
      <c r="Z212" s="141"/>
      <c r="AA212" s="141"/>
      <c r="AB212" s="141"/>
      <c r="AC212" s="141"/>
      <c r="AD212" s="141"/>
      <c r="AE212" s="141"/>
      <c r="AF212" s="141"/>
      <c r="AG212" s="141"/>
      <c r="AH212" s="141"/>
      <c r="AI212" s="141"/>
      <c r="AJ212" s="141"/>
      <c r="AK212" s="141"/>
      <c r="AL212" s="141"/>
      <c r="AM212" s="141"/>
      <c r="AN212" s="141"/>
      <c r="AO212" s="141"/>
      <c r="AP212" s="141"/>
      <c r="AQ212" s="141"/>
      <c r="AR212" s="141"/>
      <c r="AS212" s="161"/>
      <c r="AT212" s="161"/>
      <c r="AU212" s="161"/>
      <c r="AV212" s="161"/>
      <c r="AW212" s="161"/>
      <c r="AX212" s="161"/>
      <c r="AY212" s="161"/>
      <c r="AZ212" s="161"/>
      <c r="BA212" s="161"/>
      <c r="BB212" s="161"/>
      <c r="BC212" s="161"/>
      <c r="BD212" s="161"/>
      <c r="BE212" s="161"/>
      <c r="BF212" s="161"/>
      <c r="BG212" s="161"/>
      <c r="BH212" s="161"/>
      <c r="BI212" s="161"/>
      <c r="BJ212" s="161"/>
      <c r="BK212" s="161"/>
      <c r="BL212" s="161"/>
      <c r="BM212" s="161"/>
      <c r="BN212" s="161"/>
      <c r="BO212" s="161"/>
      <c r="BP212" s="161"/>
      <c r="BQ212" s="161"/>
      <c r="BR212" s="161"/>
      <c r="BS212" s="161"/>
      <c r="BT212" s="75">
        <f t="shared" si="191"/>
        <v>0</v>
      </c>
      <c r="BU212" s="67">
        <f t="shared" ref="BU212" si="193">BU211*$BX$5</f>
        <v>0</v>
      </c>
      <c r="BV212" s="77"/>
      <c r="BW212" s="63">
        <f t="shared" si="152"/>
        <v>0</v>
      </c>
      <c r="BX212" s="64">
        <f t="shared" si="153"/>
        <v>0</v>
      </c>
    </row>
    <row r="213" spans="2:76" ht="30" x14ac:dyDescent="0.25">
      <c r="B213" s="196" t="s">
        <v>104</v>
      </c>
      <c r="C213" s="200"/>
      <c r="D213" s="574"/>
      <c r="E213" s="526"/>
      <c r="F213" s="523"/>
      <c r="G213" s="71" t="s">
        <v>44</v>
      </c>
      <c r="H213" s="141"/>
      <c r="I213" s="141"/>
      <c r="J213" s="141"/>
      <c r="K213" s="141"/>
      <c r="L213" s="141"/>
      <c r="M213" s="141"/>
      <c r="N213" s="141"/>
      <c r="O213" s="141"/>
      <c r="P213" s="141"/>
      <c r="Q213" s="141"/>
      <c r="R213" s="141"/>
      <c r="S213" s="141"/>
      <c r="T213" s="141"/>
      <c r="U213" s="141"/>
      <c r="V213" s="141"/>
      <c r="W213" s="141"/>
      <c r="X213" s="141"/>
      <c r="Y213" s="141"/>
      <c r="Z213" s="141"/>
      <c r="AA213" s="141"/>
      <c r="AB213" s="141"/>
      <c r="AC213" s="141"/>
      <c r="AD213" s="141"/>
      <c r="AE213" s="141"/>
      <c r="AF213" s="141"/>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76">
        <f t="shared" si="191"/>
        <v>0</v>
      </c>
      <c r="BU213" s="67">
        <f t="shared" ref="BU213" si="194">BU211*$BX$6</f>
        <v>0</v>
      </c>
      <c r="BV213" s="77"/>
      <c r="BW213" s="63">
        <f t="shared" si="152"/>
        <v>0</v>
      </c>
      <c r="BX213" s="64">
        <f t="shared" si="153"/>
        <v>0</v>
      </c>
    </row>
    <row r="214" spans="2:76" ht="15" x14ac:dyDescent="0.25">
      <c r="B214" s="65" t="s">
        <v>32</v>
      </c>
      <c r="C214" s="68"/>
      <c r="D214" s="574"/>
      <c r="E214" s="524"/>
      <c r="F214" s="521" t="str">
        <f>IF(E214="","",VLOOKUP(E214,Summary!$L$6:$M$106,2,FALSE))</f>
        <v/>
      </c>
      <c r="G214" s="73" t="s">
        <v>33</v>
      </c>
      <c r="H214" s="141"/>
      <c r="I214" s="141"/>
      <c r="J214" s="141"/>
      <c r="K214" s="141"/>
      <c r="L214" s="141"/>
      <c r="M214" s="141"/>
      <c r="N214" s="141"/>
      <c r="O214" s="141"/>
      <c r="P214" s="141"/>
      <c r="Q214" s="141"/>
      <c r="R214" s="141"/>
      <c r="S214" s="141"/>
      <c r="T214" s="141"/>
      <c r="U214" s="141"/>
      <c r="V214" s="141"/>
      <c r="W214" s="141"/>
      <c r="X214" s="141"/>
      <c r="Y214" s="141"/>
      <c r="Z214" s="141"/>
      <c r="AA214" s="141"/>
      <c r="AB214" s="141"/>
      <c r="AC214" s="141"/>
      <c r="AD214" s="141"/>
      <c r="AE214" s="141"/>
      <c r="AF214" s="141"/>
      <c r="AG214" s="141"/>
      <c r="AH214" s="141"/>
      <c r="AI214" s="141"/>
      <c r="AJ214" s="141"/>
      <c r="AK214" s="141"/>
      <c r="AL214" s="141"/>
      <c r="AM214" s="141"/>
      <c r="AN214" s="141"/>
      <c r="AO214" s="141"/>
      <c r="AP214" s="141"/>
      <c r="AQ214" s="141"/>
      <c r="AR214" s="141"/>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62">
        <f t="shared" si="191"/>
        <v>0</v>
      </c>
      <c r="BU214" s="66"/>
      <c r="BV214" s="77"/>
      <c r="BW214" s="63">
        <f t="shared" si="152"/>
        <v>0</v>
      </c>
      <c r="BX214" s="64">
        <f t="shared" si="153"/>
        <v>0</v>
      </c>
    </row>
    <row r="215" spans="2:76" ht="15" x14ac:dyDescent="0.25">
      <c r="B215" s="137" t="s">
        <v>42</v>
      </c>
      <c r="C215" s="199"/>
      <c r="D215" s="574"/>
      <c r="E215" s="525"/>
      <c r="F215" s="522"/>
      <c r="G215" s="74" t="s">
        <v>34</v>
      </c>
      <c r="H215" s="141"/>
      <c r="I215" s="141"/>
      <c r="J215" s="141"/>
      <c r="K215" s="141"/>
      <c r="L215" s="141"/>
      <c r="M215" s="141"/>
      <c r="N215" s="141"/>
      <c r="O215" s="141"/>
      <c r="P215" s="141"/>
      <c r="Q215" s="141"/>
      <c r="R215" s="141"/>
      <c r="S215" s="141"/>
      <c r="T215" s="141"/>
      <c r="U215" s="141"/>
      <c r="V215" s="141"/>
      <c r="W215" s="141"/>
      <c r="X215" s="141"/>
      <c r="Y215" s="141"/>
      <c r="Z215" s="141"/>
      <c r="AA215" s="141"/>
      <c r="AB215" s="141"/>
      <c r="AC215" s="141"/>
      <c r="AD215" s="141"/>
      <c r="AE215" s="141"/>
      <c r="AF215" s="141"/>
      <c r="AG215" s="141"/>
      <c r="AH215" s="141"/>
      <c r="AI215" s="141"/>
      <c r="AJ215" s="141"/>
      <c r="AK215" s="141"/>
      <c r="AL215" s="141"/>
      <c r="AM215" s="141"/>
      <c r="AN215" s="141"/>
      <c r="AO215" s="141"/>
      <c r="AP215" s="141"/>
      <c r="AQ215" s="141"/>
      <c r="AR215" s="141"/>
      <c r="AS215" s="161"/>
      <c r="AT215" s="161"/>
      <c r="AU215" s="161"/>
      <c r="AV215" s="161"/>
      <c r="AW215" s="161"/>
      <c r="AX215" s="161"/>
      <c r="AY215" s="161"/>
      <c r="AZ215" s="161"/>
      <c r="BA215" s="161"/>
      <c r="BB215" s="161"/>
      <c r="BC215" s="161"/>
      <c r="BD215" s="161"/>
      <c r="BE215" s="161"/>
      <c r="BF215" s="161"/>
      <c r="BG215" s="161"/>
      <c r="BH215" s="161"/>
      <c r="BI215" s="161"/>
      <c r="BJ215" s="161"/>
      <c r="BK215" s="161"/>
      <c r="BL215" s="161"/>
      <c r="BM215" s="161"/>
      <c r="BN215" s="161"/>
      <c r="BO215" s="161"/>
      <c r="BP215" s="161"/>
      <c r="BQ215" s="161"/>
      <c r="BR215" s="161"/>
      <c r="BS215" s="161"/>
      <c r="BT215" s="75">
        <f t="shared" si="191"/>
        <v>0</v>
      </c>
      <c r="BU215" s="67">
        <f t="shared" ref="BU215" si="195">BU214*$BX$5</f>
        <v>0</v>
      </c>
      <c r="BV215" s="77"/>
      <c r="BW215" s="63">
        <f t="shared" si="152"/>
        <v>0</v>
      </c>
      <c r="BX215" s="64">
        <f t="shared" si="153"/>
        <v>0</v>
      </c>
    </row>
    <row r="216" spans="2:76" ht="30" x14ac:dyDescent="0.25">
      <c r="B216" s="196" t="s">
        <v>104</v>
      </c>
      <c r="C216" s="200"/>
      <c r="D216" s="574"/>
      <c r="E216" s="526"/>
      <c r="F216" s="523"/>
      <c r="G216" s="71" t="s">
        <v>44</v>
      </c>
      <c r="H216" s="141"/>
      <c r="I216" s="141"/>
      <c r="J216" s="141"/>
      <c r="K216" s="141"/>
      <c r="L216" s="141"/>
      <c r="M216" s="141"/>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c r="BE216" s="141"/>
      <c r="BF216" s="141"/>
      <c r="BG216" s="141"/>
      <c r="BH216" s="141"/>
      <c r="BI216" s="141"/>
      <c r="BJ216" s="141"/>
      <c r="BK216" s="141"/>
      <c r="BL216" s="141"/>
      <c r="BM216" s="141"/>
      <c r="BN216" s="141"/>
      <c r="BO216" s="141"/>
      <c r="BP216" s="141"/>
      <c r="BQ216" s="141"/>
      <c r="BR216" s="141"/>
      <c r="BS216" s="141"/>
      <c r="BT216" s="76">
        <f t="shared" si="191"/>
        <v>0</v>
      </c>
      <c r="BU216" s="67">
        <f t="shared" ref="BU216" si="196">BU214*$BX$6</f>
        <v>0</v>
      </c>
      <c r="BV216" s="77"/>
      <c r="BW216" s="63">
        <f t="shared" si="152"/>
        <v>0</v>
      </c>
      <c r="BX216" s="64">
        <f t="shared" si="153"/>
        <v>0</v>
      </c>
    </row>
    <row r="217" spans="2:76" ht="15" x14ac:dyDescent="0.25">
      <c r="B217" s="65" t="s">
        <v>32</v>
      </c>
      <c r="C217" s="68"/>
      <c r="D217" s="574"/>
      <c r="E217" s="524"/>
      <c r="F217" s="521" t="str">
        <f>IF(E217="","",VLOOKUP(E217,Summary!$L$6:$M$106,2,FALSE))</f>
        <v/>
      </c>
      <c r="G217" s="73" t="s">
        <v>33</v>
      </c>
      <c r="H217" s="141"/>
      <c r="I217" s="141"/>
      <c r="J217" s="141"/>
      <c r="K217" s="141"/>
      <c r="L217" s="141"/>
      <c r="M217" s="141"/>
      <c r="N217" s="141"/>
      <c r="O217" s="141"/>
      <c r="P217" s="141"/>
      <c r="Q217" s="141"/>
      <c r="R217" s="141"/>
      <c r="S217" s="141"/>
      <c r="T217" s="141"/>
      <c r="U217" s="141"/>
      <c r="V217" s="141"/>
      <c r="W217" s="141"/>
      <c r="X217" s="141"/>
      <c r="Y217" s="141"/>
      <c r="Z217" s="141"/>
      <c r="AA217" s="141"/>
      <c r="AB217" s="141"/>
      <c r="AC217" s="141"/>
      <c r="AD217" s="141"/>
      <c r="AE217" s="141"/>
      <c r="AF217" s="141"/>
      <c r="AG217" s="141"/>
      <c r="AH217" s="141"/>
      <c r="AI217" s="141"/>
      <c r="AJ217" s="141"/>
      <c r="AK217" s="141"/>
      <c r="AL217" s="141"/>
      <c r="AM217" s="141"/>
      <c r="AN217" s="141"/>
      <c r="AO217" s="141"/>
      <c r="AP217" s="141"/>
      <c r="AQ217" s="141"/>
      <c r="AR217" s="141"/>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62">
        <f t="shared" si="191"/>
        <v>0</v>
      </c>
      <c r="BU217" s="66"/>
      <c r="BV217" s="77"/>
      <c r="BW217" s="63">
        <f t="shared" si="152"/>
        <v>0</v>
      </c>
      <c r="BX217" s="64">
        <f t="shared" si="153"/>
        <v>0</v>
      </c>
    </row>
    <row r="218" spans="2:76" ht="15" x14ac:dyDescent="0.25">
      <c r="B218" s="137" t="s">
        <v>42</v>
      </c>
      <c r="C218" s="199"/>
      <c r="D218" s="574"/>
      <c r="E218" s="525"/>
      <c r="F218" s="522"/>
      <c r="G218" s="74" t="s">
        <v>34</v>
      </c>
      <c r="H218" s="141"/>
      <c r="I218" s="141"/>
      <c r="J218" s="141"/>
      <c r="K218" s="141"/>
      <c r="L218" s="141"/>
      <c r="M218" s="141"/>
      <c r="N218" s="141"/>
      <c r="O218" s="141"/>
      <c r="P218" s="141"/>
      <c r="Q218" s="141"/>
      <c r="R218" s="141"/>
      <c r="S218" s="141"/>
      <c r="T218" s="141"/>
      <c r="U218" s="141"/>
      <c r="V218" s="141"/>
      <c r="W218" s="141"/>
      <c r="X218" s="141"/>
      <c r="Y218" s="141"/>
      <c r="Z218" s="141"/>
      <c r="AA218" s="141"/>
      <c r="AB218" s="141"/>
      <c r="AC218" s="141"/>
      <c r="AD218" s="141"/>
      <c r="AE218" s="141"/>
      <c r="AF218" s="141"/>
      <c r="AG218" s="141"/>
      <c r="AH218" s="141"/>
      <c r="AI218" s="141"/>
      <c r="AJ218" s="141"/>
      <c r="AK218" s="141"/>
      <c r="AL218" s="141"/>
      <c r="AM218" s="141"/>
      <c r="AN218" s="141"/>
      <c r="AO218" s="141"/>
      <c r="AP218" s="141"/>
      <c r="AQ218" s="141"/>
      <c r="AR218" s="141"/>
      <c r="AS218" s="161"/>
      <c r="AT218" s="161"/>
      <c r="AU218" s="161"/>
      <c r="AV218" s="161"/>
      <c r="AW218" s="161"/>
      <c r="AX218" s="161"/>
      <c r="AY218" s="161"/>
      <c r="AZ218" s="161"/>
      <c r="BA218" s="161"/>
      <c r="BB218" s="161"/>
      <c r="BC218" s="161"/>
      <c r="BD218" s="161"/>
      <c r="BE218" s="161"/>
      <c r="BF218" s="161"/>
      <c r="BG218" s="161"/>
      <c r="BH218" s="161"/>
      <c r="BI218" s="161"/>
      <c r="BJ218" s="161"/>
      <c r="BK218" s="161"/>
      <c r="BL218" s="161"/>
      <c r="BM218" s="161"/>
      <c r="BN218" s="161"/>
      <c r="BO218" s="161"/>
      <c r="BP218" s="161"/>
      <c r="BQ218" s="161"/>
      <c r="BR218" s="161"/>
      <c r="BS218" s="161"/>
      <c r="BT218" s="75">
        <f t="shared" si="191"/>
        <v>0</v>
      </c>
      <c r="BU218" s="67">
        <f t="shared" ref="BU218" si="197">BU217*$BX$5</f>
        <v>0</v>
      </c>
      <c r="BV218" s="77"/>
      <c r="BW218" s="63">
        <f t="shared" ref="BW218:BW252" si="198">(BU218+BV218*BU218)</f>
        <v>0</v>
      </c>
      <c r="BX218" s="64">
        <f t="shared" ref="BX218:BX252" si="199">(BT218*BW218)</f>
        <v>0</v>
      </c>
    </row>
    <row r="219" spans="2:76" ht="30" x14ac:dyDescent="0.25">
      <c r="B219" s="196" t="s">
        <v>104</v>
      </c>
      <c r="C219" s="200"/>
      <c r="D219" s="574"/>
      <c r="E219" s="526"/>
      <c r="F219" s="523"/>
      <c r="G219" s="71" t="s">
        <v>44</v>
      </c>
      <c r="H219" s="141"/>
      <c r="I219" s="141"/>
      <c r="J219" s="141"/>
      <c r="K219" s="141"/>
      <c r="L219" s="141"/>
      <c r="M219" s="141"/>
      <c r="N219" s="141"/>
      <c r="O219" s="141"/>
      <c r="P219" s="141"/>
      <c r="Q219" s="141"/>
      <c r="R219" s="141"/>
      <c r="S219" s="141"/>
      <c r="T219" s="141"/>
      <c r="U219" s="141"/>
      <c r="V219" s="141"/>
      <c r="W219" s="141"/>
      <c r="X219" s="141"/>
      <c r="Y219" s="141"/>
      <c r="Z219" s="141"/>
      <c r="AA219" s="141"/>
      <c r="AB219" s="141"/>
      <c r="AC219" s="141"/>
      <c r="AD219" s="141"/>
      <c r="AE219" s="14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41"/>
      <c r="BL219" s="141"/>
      <c r="BM219" s="141"/>
      <c r="BN219" s="141"/>
      <c r="BO219" s="141"/>
      <c r="BP219" s="141"/>
      <c r="BQ219" s="141"/>
      <c r="BR219" s="141"/>
      <c r="BS219" s="141"/>
      <c r="BT219" s="76">
        <f t="shared" si="191"/>
        <v>0</v>
      </c>
      <c r="BU219" s="67">
        <f t="shared" ref="BU219" si="200">BU217*$BX$6</f>
        <v>0</v>
      </c>
      <c r="BV219" s="77"/>
      <c r="BW219" s="63">
        <f t="shared" si="198"/>
        <v>0</v>
      </c>
      <c r="BX219" s="64">
        <f t="shared" si="199"/>
        <v>0</v>
      </c>
    </row>
    <row r="220" spans="2:76" ht="15" x14ac:dyDescent="0.25">
      <c r="B220" s="65" t="s">
        <v>32</v>
      </c>
      <c r="C220" s="68"/>
      <c r="D220" s="574"/>
      <c r="E220" s="524"/>
      <c r="F220" s="521" t="str">
        <f>IF(E220="","",VLOOKUP(E220,Summary!$L$6:$M$106,2,FALSE))</f>
        <v/>
      </c>
      <c r="G220" s="73" t="s">
        <v>33</v>
      </c>
      <c r="H220" s="141"/>
      <c r="I220" s="141"/>
      <c r="J220" s="141"/>
      <c r="K220" s="141"/>
      <c r="L220" s="141"/>
      <c r="M220" s="141"/>
      <c r="N220" s="141"/>
      <c r="O220" s="141"/>
      <c r="P220" s="141"/>
      <c r="Q220" s="141"/>
      <c r="R220" s="141"/>
      <c r="S220" s="141"/>
      <c r="T220" s="141"/>
      <c r="U220" s="141"/>
      <c r="V220" s="141"/>
      <c r="W220" s="141"/>
      <c r="X220" s="141"/>
      <c r="Y220" s="141"/>
      <c r="Z220" s="141"/>
      <c r="AA220" s="141"/>
      <c r="AB220" s="141"/>
      <c r="AC220" s="141"/>
      <c r="AD220" s="141"/>
      <c r="AE220" s="141"/>
      <c r="AF220" s="141"/>
      <c r="AG220" s="141"/>
      <c r="AH220" s="141"/>
      <c r="AI220" s="141"/>
      <c r="AJ220" s="141"/>
      <c r="AK220" s="141"/>
      <c r="AL220" s="141"/>
      <c r="AM220" s="141"/>
      <c r="AN220" s="141"/>
      <c r="AO220" s="141"/>
      <c r="AP220" s="141"/>
      <c r="AQ220" s="141"/>
      <c r="AR220" s="141"/>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62">
        <f t="shared" si="191"/>
        <v>0</v>
      </c>
      <c r="BU220" s="66"/>
      <c r="BV220" s="77"/>
      <c r="BW220" s="63">
        <f t="shared" si="198"/>
        <v>0</v>
      </c>
      <c r="BX220" s="64">
        <f t="shared" si="199"/>
        <v>0</v>
      </c>
    </row>
    <row r="221" spans="2:76" ht="15" x14ac:dyDescent="0.25">
      <c r="B221" s="137" t="s">
        <v>42</v>
      </c>
      <c r="C221" s="199"/>
      <c r="D221" s="574"/>
      <c r="E221" s="525"/>
      <c r="F221" s="522"/>
      <c r="G221" s="74" t="s">
        <v>34</v>
      </c>
      <c r="H221" s="141"/>
      <c r="I221" s="141"/>
      <c r="J221" s="141"/>
      <c r="K221" s="141"/>
      <c r="L221" s="141"/>
      <c r="M221" s="141"/>
      <c r="N221" s="141"/>
      <c r="O221" s="141"/>
      <c r="P221" s="141"/>
      <c r="Q221" s="141"/>
      <c r="R221" s="141"/>
      <c r="S221" s="141"/>
      <c r="T221" s="141"/>
      <c r="U221" s="141"/>
      <c r="V221" s="141"/>
      <c r="W221" s="141"/>
      <c r="X221" s="141"/>
      <c r="Y221" s="141"/>
      <c r="Z221" s="141"/>
      <c r="AA221" s="141"/>
      <c r="AB221" s="141"/>
      <c r="AC221" s="141"/>
      <c r="AD221" s="141"/>
      <c r="AE221" s="141"/>
      <c r="AF221" s="141"/>
      <c r="AG221" s="141"/>
      <c r="AH221" s="141"/>
      <c r="AI221" s="141"/>
      <c r="AJ221" s="141"/>
      <c r="AK221" s="141"/>
      <c r="AL221" s="141"/>
      <c r="AM221" s="141"/>
      <c r="AN221" s="141"/>
      <c r="AO221" s="141"/>
      <c r="AP221" s="141"/>
      <c r="AQ221" s="141"/>
      <c r="AR221" s="141"/>
      <c r="AS221" s="161"/>
      <c r="AT221" s="161"/>
      <c r="AU221" s="161"/>
      <c r="AV221" s="161"/>
      <c r="AW221" s="161"/>
      <c r="AX221" s="161"/>
      <c r="AY221" s="161"/>
      <c r="AZ221" s="161"/>
      <c r="BA221" s="161"/>
      <c r="BB221" s="161"/>
      <c r="BC221" s="161"/>
      <c r="BD221" s="161"/>
      <c r="BE221" s="161"/>
      <c r="BF221" s="161"/>
      <c r="BG221" s="161"/>
      <c r="BH221" s="161"/>
      <c r="BI221" s="161"/>
      <c r="BJ221" s="161"/>
      <c r="BK221" s="161"/>
      <c r="BL221" s="161"/>
      <c r="BM221" s="161"/>
      <c r="BN221" s="161"/>
      <c r="BO221" s="161"/>
      <c r="BP221" s="161"/>
      <c r="BQ221" s="161"/>
      <c r="BR221" s="161"/>
      <c r="BS221" s="161"/>
      <c r="BT221" s="75">
        <f t="shared" si="191"/>
        <v>0</v>
      </c>
      <c r="BU221" s="67">
        <f t="shared" ref="BU221" si="201">BU220*$BX$5</f>
        <v>0</v>
      </c>
      <c r="BV221" s="77"/>
      <c r="BW221" s="63">
        <f t="shared" si="198"/>
        <v>0</v>
      </c>
      <c r="BX221" s="64">
        <f t="shared" si="199"/>
        <v>0</v>
      </c>
    </row>
    <row r="222" spans="2:76" ht="30" x14ac:dyDescent="0.25">
      <c r="B222" s="196" t="s">
        <v>104</v>
      </c>
      <c r="C222" s="200"/>
      <c r="D222" s="574"/>
      <c r="E222" s="526"/>
      <c r="F222" s="523"/>
      <c r="G222" s="71" t="s">
        <v>44</v>
      </c>
      <c r="H222" s="141"/>
      <c r="I222" s="141"/>
      <c r="J222" s="141"/>
      <c r="K222" s="141"/>
      <c r="L222" s="141"/>
      <c r="M222" s="141"/>
      <c r="N222" s="141"/>
      <c r="O222" s="141"/>
      <c r="P222" s="141"/>
      <c r="Q222" s="141"/>
      <c r="R222" s="141"/>
      <c r="S222" s="141"/>
      <c r="T222" s="141"/>
      <c r="U222" s="141"/>
      <c r="V222" s="141"/>
      <c r="W222" s="141"/>
      <c r="X222" s="141"/>
      <c r="Y222" s="141"/>
      <c r="Z222" s="141"/>
      <c r="AA222" s="141"/>
      <c r="AB222" s="141"/>
      <c r="AC222" s="141"/>
      <c r="AD222" s="141"/>
      <c r="AE222" s="141"/>
      <c r="AF222" s="141"/>
      <c r="AG222" s="141"/>
      <c r="AH222" s="141"/>
      <c r="AI222" s="141"/>
      <c r="AJ222" s="141"/>
      <c r="AK222" s="141"/>
      <c r="AL222" s="141"/>
      <c r="AM222" s="141"/>
      <c r="AN222" s="141"/>
      <c r="AO222" s="141"/>
      <c r="AP222" s="141"/>
      <c r="AQ222" s="141"/>
      <c r="AR222" s="141"/>
      <c r="AS222" s="141"/>
      <c r="AT222" s="141"/>
      <c r="AU222" s="141"/>
      <c r="AV222" s="141"/>
      <c r="AW222" s="141"/>
      <c r="AX222" s="141"/>
      <c r="AY222" s="141"/>
      <c r="AZ222" s="141"/>
      <c r="BA222" s="141"/>
      <c r="BB222" s="141"/>
      <c r="BC222" s="141"/>
      <c r="BD222" s="141"/>
      <c r="BE222" s="141"/>
      <c r="BF222" s="141"/>
      <c r="BG222" s="141"/>
      <c r="BH222" s="141"/>
      <c r="BI222" s="141"/>
      <c r="BJ222" s="141"/>
      <c r="BK222" s="141"/>
      <c r="BL222" s="141"/>
      <c r="BM222" s="141"/>
      <c r="BN222" s="141"/>
      <c r="BO222" s="141"/>
      <c r="BP222" s="141"/>
      <c r="BQ222" s="141"/>
      <c r="BR222" s="141"/>
      <c r="BS222" s="141"/>
      <c r="BT222" s="76">
        <f t="shared" si="191"/>
        <v>0</v>
      </c>
      <c r="BU222" s="67">
        <f t="shared" ref="BU222" si="202">BU220*$BX$6</f>
        <v>0</v>
      </c>
      <c r="BV222" s="77"/>
      <c r="BW222" s="63">
        <f t="shared" si="198"/>
        <v>0</v>
      </c>
      <c r="BX222" s="64">
        <f t="shared" si="199"/>
        <v>0</v>
      </c>
    </row>
    <row r="223" spans="2:76" ht="15" x14ac:dyDescent="0.25">
      <c r="B223" s="65" t="s">
        <v>32</v>
      </c>
      <c r="C223" s="68"/>
      <c r="D223" s="574"/>
      <c r="E223" s="524"/>
      <c r="F223" s="521" t="str">
        <f>IF(E223="","",VLOOKUP(E223,Summary!$L$6:$M$106,2,FALSE))</f>
        <v/>
      </c>
      <c r="G223" s="73" t="s">
        <v>33</v>
      </c>
      <c r="H223" s="141"/>
      <c r="I223" s="141"/>
      <c r="J223" s="141"/>
      <c r="K223" s="141"/>
      <c r="L223" s="141"/>
      <c r="M223" s="141"/>
      <c r="N223" s="141"/>
      <c r="O223" s="141"/>
      <c r="P223" s="141"/>
      <c r="Q223" s="141"/>
      <c r="R223" s="141"/>
      <c r="S223" s="141"/>
      <c r="T223" s="141"/>
      <c r="U223" s="141"/>
      <c r="V223" s="141"/>
      <c r="W223" s="141"/>
      <c r="X223" s="141"/>
      <c r="Y223" s="141"/>
      <c r="Z223" s="141"/>
      <c r="AA223" s="141"/>
      <c r="AB223" s="141"/>
      <c r="AC223" s="141"/>
      <c r="AD223" s="141"/>
      <c r="AE223" s="141"/>
      <c r="AF223" s="141"/>
      <c r="AG223" s="141"/>
      <c r="AH223" s="141"/>
      <c r="AI223" s="141"/>
      <c r="AJ223" s="141"/>
      <c r="AK223" s="141"/>
      <c r="AL223" s="141"/>
      <c r="AM223" s="141"/>
      <c r="AN223" s="141"/>
      <c r="AO223" s="141"/>
      <c r="AP223" s="141"/>
      <c r="AQ223" s="141"/>
      <c r="AR223" s="141"/>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62">
        <f t="shared" si="191"/>
        <v>0</v>
      </c>
      <c r="BU223" s="66"/>
      <c r="BV223" s="77"/>
      <c r="BW223" s="63">
        <f t="shared" si="198"/>
        <v>0</v>
      </c>
      <c r="BX223" s="64">
        <f t="shared" si="199"/>
        <v>0</v>
      </c>
    </row>
    <row r="224" spans="2:76" ht="15" x14ac:dyDescent="0.25">
      <c r="B224" s="137" t="s">
        <v>42</v>
      </c>
      <c r="C224" s="199"/>
      <c r="D224" s="574"/>
      <c r="E224" s="525"/>
      <c r="F224" s="522"/>
      <c r="G224" s="74" t="s">
        <v>34</v>
      </c>
      <c r="H224" s="141"/>
      <c r="I224" s="141"/>
      <c r="J224" s="141"/>
      <c r="K224" s="141"/>
      <c r="L224" s="141"/>
      <c r="M224" s="141"/>
      <c r="N224" s="141"/>
      <c r="O224" s="141"/>
      <c r="P224" s="141"/>
      <c r="Q224" s="141"/>
      <c r="R224" s="141"/>
      <c r="S224" s="141"/>
      <c r="T224" s="141"/>
      <c r="U224" s="141"/>
      <c r="V224" s="141"/>
      <c r="W224" s="141"/>
      <c r="X224" s="141"/>
      <c r="Y224" s="141"/>
      <c r="Z224" s="141"/>
      <c r="AA224" s="141"/>
      <c r="AB224" s="141"/>
      <c r="AC224" s="141"/>
      <c r="AD224" s="141"/>
      <c r="AE224" s="141"/>
      <c r="AF224" s="141"/>
      <c r="AG224" s="141"/>
      <c r="AH224" s="141"/>
      <c r="AI224" s="141"/>
      <c r="AJ224" s="141"/>
      <c r="AK224" s="141"/>
      <c r="AL224" s="141"/>
      <c r="AM224" s="141"/>
      <c r="AN224" s="141"/>
      <c r="AO224" s="141"/>
      <c r="AP224" s="141"/>
      <c r="AQ224" s="141"/>
      <c r="AR224" s="141"/>
      <c r="AS224" s="161"/>
      <c r="AT224" s="161"/>
      <c r="AU224" s="161"/>
      <c r="AV224" s="161"/>
      <c r="AW224" s="161"/>
      <c r="AX224" s="161"/>
      <c r="AY224" s="161"/>
      <c r="AZ224" s="161"/>
      <c r="BA224" s="161"/>
      <c r="BB224" s="161"/>
      <c r="BC224" s="161"/>
      <c r="BD224" s="161"/>
      <c r="BE224" s="161"/>
      <c r="BF224" s="161"/>
      <c r="BG224" s="161"/>
      <c r="BH224" s="161"/>
      <c r="BI224" s="161"/>
      <c r="BJ224" s="161"/>
      <c r="BK224" s="161"/>
      <c r="BL224" s="161"/>
      <c r="BM224" s="161"/>
      <c r="BN224" s="161"/>
      <c r="BO224" s="161"/>
      <c r="BP224" s="161"/>
      <c r="BQ224" s="161"/>
      <c r="BR224" s="161"/>
      <c r="BS224" s="161"/>
      <c r="BT224" s="75">
        <f t="shared" si="191"/>
        <v>0</v>
      </c>
      <c r="BU224" s="67">
        <f t="shared" ref="BU224" si="203">BU223*$BX$5</f>
        <v>0</v>
      </c>
      <c r="BV224" s="77"/>
      <c r="BW224" s="63">
        <f t="shared" si="198"/>
        <v>0</v>
      </c>
      <c r="BX224" s="64">
        <f t="shared" si="199"/>
        <v>0</v>
      </c>
    </row>
    <row r="225" spans="2:76" ht="30" x14ac:dyDescent="0.25">
      <c r="B225" s="196" t="s">
        <v>104</v>
      </c>
      <c r="C225" s="200"/>
      <c r="D225" s="574"/>
      <c r="E225" s="526"/>
      <c r="F225" s="523"/>
      <c r="G225" s="71" t="s">
        <v>44</v>
      </c>
      <c r="H225" s="141"/>
      <c r="I225" s="141"/>
      <c r="J225" s="141"/>
      <c r="K225" s="141"/>
      <c r="L225" s="141"/>
      <c r="M225" s="141"/>
      <c r="N225" s="141"/>
      <c r="O225" s="141"/>
      <c r="P225" s="141"/>
      <c r="Q225" s="141"/>
      <c r="R225" s="141"/>
      <c r="S225" s="141"/>
      <c r="T225" s="141"/>
      <c r="U225" s="141"/>
      <c r="V225" s="141"/>
      <c r="W225" s="141"/>
      <c r="X225" s="141"/>
      <c r="Y225" s="141"/>
      <c r="Z225" s="141"/>
      <c r="AA225" s="141"/>
      <c r="AB225" s="141"/>
      <c r="AC225" s="141"/>
      <c r="AD225" s="141"/>
      <c r="AE225" s="141"/>
      <c r="AF225" s="141"/>
      <c r="AG225" s="141"/>
      <c r="AH225" s="141"/>
      <c r="AI225" s="141"/>
      <c r="AJ225" s="141"/>
      <c r="AK225" s="141"/>
      <c r="AL225" s="141"/>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76">
        <f t="shared" si="191"/>
        <v>0</v>
      </c>
      <c r="BU225" s="67">
        <f t="shared" ref="BU225" si="204">BU223*$BX$6</f>
        <v>0</v>
      </c>
      <c r="BV225" s="77"/>
      <c r="BW225" s="63">
        <f t="shared" si="198"/>
        <v>0</v>
      </c>
      <c r="BX225" s="64">
        <f t="shared" si="199"/>
        <v>0</v>
      </c>
    </row>
    <row r="226" spans="2:76" ht="15" x14ac:dyDescent="0.25">
      <c r="B226" s="65" t="s">
        <v>32</v>
      </c>
      <c r="C226" s="68"/>
      <c r="D226" s="574"/>
      <c r="E226" s="524"/>
      <c r="F226" s="521" t="str">
        <f>IF(E226="","",VLOOKUP(E226,Summary!$L$6:$M$106,2,FALSE))</f>
        <v/>
      </c>
      <c r="G226" s="73" t="s">
        <v>33</v>
      </c>
      <c r="H226" s="141"/>
      <c r="I226" s="141"/>
      <c r="J226" s="141"/>
      <c r="K226" s="141"/>
      <c r="L226" s="141"/>
      <c r="M226" s="141"/>
      <c r="N226" s="141"/>
      <c r="O226" s="141"/>
      <c r="P226" s="141"/>
      <c r="Q226" s="141"/>
      <c r="R226" s="141"/>
      <c r="S226" s="141"/>
      <c r="T226" s="141"/>
      <c r="U226" s="141"/>
      <c r="V226" s="141"/>
      <c r="W226" s="141"/>
      <c r="X226" s="141"/>
      <c r="Y226" s="141"/>
      <c r="Z226" s="141"/>
      <c r="AA226" s="141"/>
      <c r="AB226" s="141"/>
      <c r="AC226" s="141"/>
      <c r="AD226" s="141"/>
      <c r="AE226" s="141"/>
      <c r="AF226" s="141"/>
      <c r="AG226" s="141"/>
      <c r="AH226" s="141"/>
      <c r="AI226" s="141"/>
      <c r="AJ226" s="141"/>
      <c r="AK226" s="141"/>
      <c r="AL226" s="141"/>
      <c r="AM226" s="141"/>
      <c r="AN226" s="141"/>
      <c r="AO226" s="141"/>
      <c r="AP226" s="141"/>
      <c r="AQ226" s="141"/>
      <c r="AR226" s="141"/>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62">
        <f t="shared" si="191"/>
        <v>0</v>
      </c>
      <c r="BU226" s="66"/>
      <c r="BV226" s="77"/>
      <c r="BW226" s="63">
        <f t="shared" si="198"/>
        <v>0</v>
      </c>
      <c r="BX226" s="64">
        <f t="shared" si="199"/>
        <v>0</v>
      </c>
    </row>
    <row r="227" spans="2:76" ht="15" x14ac:dyDescent="0.25">
      <c r="B227" s="137" t="s">
        <v>42</v>
      </c>
      <c r="C227" s="199"/>
      <c r="D227" s="574"/>
      <c r="E227" s="525"/>
      <c r="F227" s="522"/>
      <c r="G227" s="74" t="s">
        <v>34</v>
      </c>
      <c r="H227" s="141"/>
      <c r="I227" s="141"/>
      <c r="J227" s="141"/>
      <c r="K227" s="141"/>
      <c r="L227" s="141"/>
      <c r="M227" s="141"/>
      <c r="N227" s="141"/>
      <c r="O227" s="141"/>
      <c r="P227" s="141"/>
      <c r="Q227" s="141"/>
      <c r="R227" s="141"/>
      <c r="S227" s="141"/>
      <c r="T227" s="141"/>
      <c r="U227" s="141"/>
      <c r="V227" s="141"/>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161"/>
      <c r="AT227" s="161"/>
      <c r="AU227" s="161"/>
      <c r="AV227" s="161"/>
      <c r="AW227" s="161"/>
      <c r="AX227" s="161"/>
      <c r="AY227" s="161"/>
      <c r="AZ227" s="161"/>
      <c r="BA227" s="161"/>
      <c r="BB227" s="161"/>
      <c r="BC227" s="161"/>
      <c r="BD227" s="161"/>
      <c r="BE227" s="161"/>
      <c r="BF227" s="161"/>
      <c r="BG227" s="161"/>
      <c r="BH227" s="161"/>
      <c r="BI227" s="161"/>
      <c r="BJ227" s="161"/>
      <c r="BK227" s="161"/>
      <c r="BL227" s="161"/>
      <c r="BM227" s="161"/>
      <c r="BN227" s="161"/>
      <c r="BO227" s="161"/>
      <c r="BP227" s="161"/>
      <c r="BQ227" s="161"/>
      <c r="BR227" s="161"/>
      <c r="BS227" s="161"/>
      <c r="BT227" s="75">
        <f t="shared" si="191"/>
        <v>0</v>
      </c>
      <c r="BU227" s="67">
        <f t="shared" ref="BU227" si="205">BU226*$BX$5</f>
        <v>0</v>
      </c>
      <c r="BV227" s="77"/>
      <c r="BW227" s="63">
        <f t="shared" si="198"/>
        <v>0</v>
      </c>
      <c r="BX227" s="64">
        <f t="shared" si="199"/>
        <v>0</v>
      </c>
    </row>
    <row r="228" spans="2:76" ht="30" x14ac:dyDescent="0.25">
      <c r="B228" s="196" t="s">
        <v>104</v>
      </c>
      <c r="C228" s="200"/>
      <c r="D228" s="574"/>
      <c r="E228" s="526"/>
      <c r="F228" s="523"/>
      <c r="G228" s="71" t="s">
        <v>44</v>
      </c>
      <c r="H228" s="141"/>
      <c r="I228" s="141"/>
      <c r="J228" s="141"/>
      <c r="K228" s="141"/>
      <c r="L228" s="141"/>
      <c r="M228" s="141"/>
      <c r="N228" s="141"/>
      <c r="O228" s="141"/>
      <c r="P228" s="141"/>
      <c r="Q228" s="141"/>
      <c r="R228" s="141"/>
      <c r="S228" s="141"/>
      <c r="T228" s="141"/>
      <c r="U228" s="141"/>
      <c r="V228" s="141"/>
      <c r="W228" s="141"/>
      <c r="X228" s="141"/>
      <c r="Y228" s="141"/>
      <c r="Z228" s="141"/>
      <c r="AA228" s="141"/>
      <c r="AB228" s="141"/>
      <c r="AC228" s="141"/>
      <c r="AD228" s="141"/>
      <c r="AE228" s="14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41"/>
      <c r="BL228" s="141"/>
      <c r="BM228" s="141"/>
      <c r="BN228" s="141"/>
      <c r="BO228" s="141"/>
      <c r="BP228" s="141"/>
      <c r="BQ228" s="141"/>
      <c r="BR228" s="141"/>
      <c r="BS228" s="141"/>
      <c r="BT228" s="76">
        <f t="shared" si="191"/>
        <v>0</v>
      </c>
      <c r="BU228" s="67">
        <f t="shared" ref="BU228" si="206">BU226*$BX$6</f>
        <v>0</v>
      </c>
      <c r="BV228" s="77"/>
      <c r="BW228" s="63">
        <f t="shared" si="198"/>
        <v>0</v>
      </c>
      <c r="BX228" s="64">
        <f t="shared" si="199"/>
        <v>0</v>
      </c>
    </row>
    <row r="229" spans="2:76" ht="15" x14ac:dyDescent="0.25">
      <c r="B229" s="65" t="s">
        <v>32</v>
      </c>
      <c r="C229" s="68"/>
      <c r="D229" s="574"/>
      <c r="E229" s="524"/>
      <c r="F229" s="521" t="str">
        <f>IF(E229="","",VLOOKUP(E229,Summary!$L$6:$M$106,2,FALSE))</f>
        <v/>
      </c>
      <c r="G229" s="73" t="s">
        <v>33</v>
      </c>
      <c r="H229" s="141"/>
      <c r="I229" s="141"/>
      <c r="J229" s="141"/>
      <c r="K229" s="141"/>
      <c r="L229" s="141"/>
      <c r="M229" s="141"/>
      <c r="N229" s="141"/>
      <c r="O229" s="141"/>
      <c r="P229" s="141"/>
      <c r="Q229" s="141"/>
      <c r="R229" s="141"/>
      <c r="S229" s="141"/>
      <c r="T229" s="141"/>
      <c r="U229" s="141"/>
      <c r="V229" s="141"/>
      <c r="W229" s="141"/>
      <c r="X229" s="141"/>
      <c r="Y229" s="141"/>
      <c r="Z229" s="141"/>
      <c r="AA229" s="141"/>
      <c r="AB229" s="141"/>
      <c r="AC229" s="141"/>
      <c r="AD229" s="141"/>
      <c r="AE229" s="141"/>
      <c r="AF229" s="141"/>
      <c r="AG229" s="141"/>
      <c r="AH229" s="141"/>
      <c r="AI229" s="141"/>
      <c r="AJ229" s="141"/>
      <c r="AK229" s="141"/>
      <c r="AL229" s="141"/>
      <c r="AM229" s="141"/>
      <c r="AN229" s="141"/>
      <c r="AO229" s="141"/>
      <c r="AP229" s="141"/>
      <c r="AQ229" s="141"/>
      <c r="AR229" s="141"/>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62">
        <f t="shared" si="191"/>
        <v>0</v>
      </c>
      <c r="BU229" s="66"/>
      <c r="BV229" s="77"/>
      <c r="BW229" s="63">
        <f t="shared" si="198"/>
        <v>0</v>
      </c>
      <c r="BX229" s="64">
        <f t="shared" si="199"/>
        <v>0</v>
      </c>
    </row>
    <row r="230" spans="2:76" ht="15" x14ac:dyDescent="0.25">
      <c r="B230" s="137" t="s">
        <v>42</v>
      </c>
      <c r="C230" s="199"/>
      <c r="D230" s="574"/>
      <c r="E230" s="525"/>
      <c r="F230" s="522"/>
      <c r="G230" s="74" t="s">
        <v>34</v>
      </c>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41"/>
      <c r="AD230" s="141"/>
      <c r="AE230" s="141"/>
      <c r="AF230" s="141"/>
      <c r="AG230" s="141"/>
      <c r="AH230" s="141"/>
      <c r="AI230" s="141"/>
      <c r="AJ230" s="141"/>
      <c r="AK230" s="141"/>
      <c r="AL230" s="141"/>
      <c r="AM230" s="141"/>
      <c r="AN230" s="141"/>
      <c r="AO230" s="141"/>
      <c r="AP230" s="141"/>
      <c r="AQ230" s="141"/>
      <c r="AR230" s="141"/>
      <c r="AS230" s="161"/>
      <c r="AT230" s="161"/>
      <c r="AU230" s="161"/>
      <c r="AV230" s="161"/>
      <c r="AW230" s="161"/>
      <c r="AX230" s="161"/>
      <c r="AY230" s="161"/>
      <c r="AZ230" s="161"/>
      <c r="BA230" s="161"/>
      <c r="BB230" s="161"/>
      <c r="BC230" s="161"/>
      <c r="BD230" s="161"/>
      <c r="BE230" s="161"/>
      <c r="BF230" s="161"/>
      <c r="BG230" s="161"/>
      <c r="BH230" s="161"/>
      <c r="BI230" s="161"/>
      <c r="BJ230" s="161"/>
      <c r="BK230" s="161"/>
      <c r="BL230" s="161"/>
      <c r="BM230" s="161"/>
      <c r="BN230" s="161"/>
      <c r="BO230" s="161"/>
      <c r="BP230" s="161"/>
      <c r="BQ230" s="161"/>
      <c r="BR230" s="161"/>
      <c r="BS230" s="161"/>
      <c r="BT230" s="75">
        <f t="shared" si="191"/>
        <v>0</v>
      </c>
      <c r="BU230" s="67">
        <f t="shared" ref="BU230" si="207">BU229*$BX$5</f>
        <v>0</v>
      </c>
      <c r="BV230" s="77"/>
      <c r="BW230" s="63">
        <f t="shared" si="198"/>
        <v>0</v>
      </c>
      <c r="BX230" s="64">
        <f t="shared" si="199"/>
        <v>0</v>
      </c>
    </row>
    <row r="231" spans="2:76" ht="30" x14ac:dyDescent="0.25">
      <c r="B231" s="196" t="s">
        <v>104</v>
      </c>
      <c r="C231" s="200"/>
      <c r="D231" s="574"/>
      <c r="E231" s="526"/>
      <c r="F231" s="523"/>
      <c r="G231" s="71" t="s">
        <v>44</v>
      </c>
      <c r="H231" s="141"/>
      <c r="I231" s="141"/>
      <c r="J231" s="141"/>
      <c r="K231" s="141"/>
      <c r="L231" s="141"/>
      <c r="M231" s="141"/>
      <c r="N231" s="141"/>
      <c r="O231" s="141"/>
      <c r="P231" s="141"/>
      <c r="Q231" s="141"/>
      <c r="R231" s="141"/>
      <c r="S231" s="141"/>
      <c r="T231" s="141"/>
      <c r="U231" s="141"/>
      <c r="V231" s="141"/>
      <c r="W231" s="141"/>
      <c r="X231" s="141"/>
      <c r="Y231" s="141"/>
      <c r="Z231" s="141"/>
      <c r="AA231" s="141"/>
      <c r="AB231" s="141"/>
      <c r="AC231" s="141"/>
      <c r="AD231" s="141"/>
      <c r="AE231" s="141"/>
      <c r="AF231" s="141"/>
      <c r="AG231" s="141"/>
      <c r="AH231" s="141"/>
      <c r="AI231" s="141"/>
      <c r="AJ231" s="141"/>
      <c r="AK231" s="141"/>
      <c r="AL231" s="141"/>
      <c r="AM231" s="141"/>
      <c r="AN231" s="141"/>
      <c r="AO231" s="141"/>
      <c r="AP231" s="141"/>
      <c r="AQ231" s="141"/>
      <c r="AR231" s="141"/>
      <c r="AS231" s="141"/>
      <c r="AT231" s="141"/>
      <c r="AU231" s="141"/>
      <c r="AV231" s="141"/>
      <c r="AW231" s="141"/>
      <c r="AX231" s="141"/>
      <c r="AY231" s="141"/>
      <c r="AZ231" s="141"/>
      <c r="BA231" s="141"/>
      <c r="BB231" s="141"/>
      <c r="BC231" s="141"/>
      <c r="BD231" s="141"/>
      <c r="BE231" s="141"/>
      <c r="BF231" s="141"/>
      <c r="BG231" s="141"/>
      <c r="BH231" s="141"/>
      <c r="BI231" s="141"/>
      <c r="BJ231" s="141"/>
      <c r="BK231" s="141"/>
      <c r="BL231" s="141"/>
      <c r="BM231" s="141"/>
      <c r="BN231" s="141"/>
      <c r="BO231" s="141"/>
      <c r="BP231" s="141"/>
      <c r="BQ231" s="141"/>
      <c r="BR231" s="141"/>
      <c r="BS231" s="141"/>
      <c r="BT231" s="76">
        <f t="shared" si="191"/>
        <v>0</v>
      </c>
      <c r="BU231" s="67">
        <f t="shared" ref="BU231" si="208">BU229*$BX$6</f>
        <v>0</v>
      </c>
      <c r="BV231" s="77"/>
      <c r="BW231" s="63">
        <f t="shared" si="198"/>
        <v>0</v>
      </c>
      <c r="BX231" s="64">
        <f t="shared" si="199"/>
        <v>0</v>
      </c>
    </row>
    <row r="232" spans="2:76" ht="15" x14ac:dyDescent="0.25">
      <c r="B232" s="65" t="s">
        <v>32</v>
      </c>
      <c r="C232" s="68"/>
      <c r="D232" s="574"/>
      <c r="E232" s="524"/>
      <c r="F232" s="521" t="str">
        <f>IF(E232="","",VLOOKUP(E232,Summary!$L$6:$M$106,2,FALSE))</f>
        <v/>
      </c>
      <c r="G232" s="73" t="s">
        <v>33</v>
      </c>
      <c r="H232" s="141"/>
      <c r="I232" s="141"/>
      <c r="J232" s="141"/>
      <c r="K232" s="141"/>
      <c r="L232" s="141"/>
      <c r="M232" s="141"/>
      <c r="N232" s="141"/>
      <c r="O232" s="141"/>
      <c r="P232" s="141"/>
      <c r="Q232" s="141"/>
      <c r="R232" s="141"/>
      <c r="S232" s="141"/>
      <c r="T232" s="141"/>
      <c r="U232" s="141"/>
      <c r="V232" s="141"/>
      <c r="W232" s="141"/>
      <c r="X232" s="141"/>
      <c r="Y232" s="141"/>
      <c r="Z232" s="141"/>
      <c r="AA232" s="141"/>
      <c r="AB232" s="141"/>
      <c r="AC232" s="141"/>
      <c r="AD232" s="141"/>
      <c r="AE232" s="141"/>
      <c r="AF232" s="141"/>
      <c r="AG232" s="141"/>
      <c r="AH232" s="141"/>
      <c r="AI232" s="141"/>
      <c r="AJ232" s="141"/>
      <c r="AK232" s="141"/>
      <c r="AL232" s="141"/>
      <c r="AM232" s="141"/>
      <c r="AN232" s="141"/>
      <c r="AO232" s="141"/>
      <c r="AP232" s="141"/>
      <c r="AQ232" s="141"/>
      <c r="AR232" s="141"/>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62">
        <f t="shared" si="191"/>
        <v>0</v>
      </c>
      <c r="BU232" s="66"/>
      <c r="BV232" s="77"/>
      <c r="BW232" s="63">
        <f t="shared" si="198"/>
        <v>0</v>
      </c>
      <c r="BX232" s="64">
        <f t="shared" si="199"/>
        <v>0</v>
      </c>
    </row>
    <row r="233" spans="2:76" ht="15" x14ac:dyDescent="0.25">
      <c r="B233" s="137" t="s">
        <v>42</v>
      </c>
      <c r="C233" s="199"/>
      <c r="D233" s="574"/>
      <c r="E233" s="525"/>
      <c r="F233" s="522"/>
      <c r="G233" s="74" t="s">
        <v>34</v>
      </c>
      <c r="H233" s="141"/>
      <c r="I233" s="141"/>
      <c r="J233" s="141"/>
      <c r="K233" s="141"/>
      <c r="L233" s="141"/>
      <c r="M233" s="141"/>
      <c r="N233" s="141"/>
      <c r="O233" s="141"/>
      <c r="P233" s="141"/>
      <c r="Q233" s="141"/>
      <c r="R233" s="141"/>
      <c r="S233" s="141"/>
      <c r="T233" s="141"/>
      <c r="U233" s="141"/>
      <c r="V233" s="141"/>
      <c r="W233" s="141"/>
      <c r="X233" s="141"/>
      <c r="Y233" s="141"/>
      <c r="Z233" s="141"/>
      <c r="AA233" s="141"/>
      <c r="AB233" s="141"/>
      <c r="AC233" s="141"/>
      <c r="AD233" s="141"/>
      <c r="AE233" s="141"/>
      <c r="AF233" s="141"/>
      <c r="AG233" s="141"/>
      <c r="AH233" s="141"/>
      <c r="AI233" s="141"/>
      <c r="AJ233" s="141"/>
      <c r="AK233" s="141"/>
      <c r="AL233" s="141"/>
      <c r="AM233" s="141"/>
      <c r="AN233" s="141"/>
      <c r="AO233" s="141"/>
      <c r="AP233" s="141"/>
      <c r="AQ233" s="141"/>
      <c r="AR233" s="141"/>
      <c r="AS233" s="161"/>
      <c r="AT233" s="161"/>
      <c r="AU233" s="161"/>
      <c r="AV233" s="161"/>
      <c r="AW233" s="161"/>
      <c r="AX233" s="161"/>
      <c r="AY233" s="161"/>
      <c r="AZ233" s="161"/>
      <c r="BA233" s="161"/>
      <c r="BB233" s="161"/>
      <c r="BC233" s="161"/>
      <c r="BD233" s="161"/>
      <c r="BE233" s="161"/>
      <c r="BF233" s="161"/>
      <c r="BG233" s="161"/>
      <c r="BH233" s="161"/>
      <c r="BI233" s="161"/>
      <c r="BJ233" s="161"/>
      <c r="BK233" s="161"/>
      <c r="BL233" s="161"/>
      <c r="BM233" s="161"/>
      <c r="BN233" s="161"/>
      <c r="BO233" s="161"/>
      <c r="BP233" s="161"/>
      <c r="BQ233" s="161"/>
      <c r="BR233" s="161"/>
      <c r="BS233" s="161"/>
      <c r="BT233" s="75">
        <f t="shared" si="191"/>
        <v>0</v>
      </c>
      <c r="BU233" s="67">
        <f t="shared" ref="BU233" si="209">BU232*$BX$5</f>
        <v>0</v>
      </c>
      <c r="BV233" s="77"/>
      <c r="BW233" s="63">
        <f t="shared" si="198"/>
        <v>0</v>
      </c>
      <c r="BX233" s="64">
        <f t="shared" si="199"/>
        <v>0</v>
      </c>
    </row>
    <row r="234" spans="2:76" ht="30" x14ac:dyDescent="0.25">
      <c r="B234" s="196" t="s">
        <v>104</v>
      </c>
      <c r="C234" s="200"/>
      <c r="D234" s="574"/>
      <c r="E234" s="526"/>
      <c r="F234" s="523"/>
      <c r="G234" s="71" t="s">
        <v>44</v>
      </c>
      <c r="H234" s="141"/>
      <c r="I234" s="141"/>
      <c r="J234" s="141"/>
      <c r="K234" s="141"/>
      <c r="L234" s="141"/>
      <c r="M234" s="141"/>
      <c r="N234" s="141"/>
      <c r="O234" s="141"/>
      <c r="P234" s="141"/>
      <c r="Q234" s="141"/>
      <c r="R234" s="141"/>
      <c r="S234" s="141"/>
      <c r="T234" s="141"/>
      <c r="U234" s="141"/>
      <c r="V234" s="141"/>
      <c r="W234" s="141"/>
      <c r="X234" s="141"/>
      <c r="Y234" s="141"/>
      <c r="Z234" s="141"/>
      <c r="AA234" s="141"/>
      <c r="AB234" s="141"/>
      <c r="AC234" s="141"/>
      <c r="AD234" s="141"/>
      <c r="AE234" s="141"/>
      <c r="AF234" s="141"/>
      <c r="AG234" s="141"/>
      <c r="AH234" s="141"/>
      <c r="AI234" s="141"/>
      <c r="AJ234" s="141"/>
      <c r="AK234" s="141"/>
      <c r="AL234" s="141"/>
      <c r="AM234" s="141"/>
      <c r="AN234" s="141"/>
      <c r="AO234" s="141"/>
      <c r="AP234" s="141"/>
      <c r="AQ234" s="141"/>
      <c r="AR234" s="141"/>
      <c r="AS234" s="141"/>
      <c r="AT234" s="141"/>
      <c r="AU234" s="141"/>
      <c r="AV234" s="141"/>
      <c r="AW234" s="141"/>
      <c r="AX234" s="141"/>
      <c r="AY234" s="141"/>
      <c r="AZ234" s="141"/>
      <c r="BA234" s="141"/>
      <c r="BB234" s="141"/>
      <c r="BC234" s="141"/>
      <c r="BD234" s="141"/>
      <c r="BE234" s="141"/>
      <c r="BF234" s="141"/>
      <c r="BG234" s="141"/>
      <c r="BH234" s="141"/>
      <c r="BI234" s="141"/>
      <c r="BJ234" s="141"/>
      <c r="BK234" s="141"/>
      <c r="BL234" s="141"/>
      <c r="BM234" s="141"/>
      <c r="BN234" s="141"/>
      <c r="BO234" s="141"/>
      <c r="BP234" s="141"/>
      <c r="BQ234" s="141"/>
      <c r="BR234" s="141"/>
      <c r="BS234" s="141"/>
      <c r="BT234" s="76">
        <f t="shared" si="191"/>
        <v>0</v>
      </c>
      <c r="BU234" s="67">
        <f t="shared" ref="BU234" si="210">BU232*$BX$6</f>
        <v>0</v>
      </c>
      <c r="BV234" s="77"/>
      <c r="BW234" s="63">
        <f t="shared" si="198"/>
        <v>0</v>
      </c>
      <c r="BX234" s="64">
        <f t="shared" si="199"/>
        <v>0</v>
      </c>
    </row>
    <row r="235" spans="2:76" ht="15" x14ac:dyDescent="0.25">
      <c r="B235" s="65" t="s">
        <v>32</v>
      </c>
      <c r="C235" s="68"/>
      <c r="D235" s="574"/>
      <c r="E235" s="524"/>
      <c r="F235" s="521" t="str">
        <f>IF(E235="","",VLOOKUP(E235,Summary!$L$6:$M$106,2,FALSE))</f>
        <v/>
      </c>
      <c r="G235" s="73" t="s">
        <v>33</v>
      </c>
      <c r="H235" s="141"/>
      <c r="I235" s="141"/>
      <c r="J235" s="141"/>
      <c r="K235" s="141"/>
      <c r="L235" s="141"/>
      <c r="M235" s="141"/>
      <c r="N235" s="141"/>
      <c r="O235" s="141"/>
      <c r="P235" s="141"/>
      <c r="Q235" s="141"/>
      <c r="R235" s="141"/>
      <c r="S235" s="141"/>
      <c r="T235" s="141"/>
      <c r="U235" s="141"/>
      <c r="V235" s="141"/>
      <c r="W235" s="141"/>
      <c r="X235" s="141"/>
      <c r="Y235" s="141"/>
      <c r="Z235" s="141"/>
      <c r="AA235" s="141"/>
      <c r="AB235" s="141"/>
      <c r="AC235" s="141"/>
      <c r="AD235" s="141"/>
      <c r="AE235" s="141"/>
      <c r="AF235" s="141"/>
      <c r="AG235" s="141"/>
      <c r="AH235" s="141"/>
      <c r="AI235" s="141"/>
      <c r="AJ235" s="141"/>
      <c r="AK235" s="141"/>
      <c r="AL235" s="141"/>
      <c r="AM235" s="141"/>
      <c r="AN235" s="141"/>
      <c r="AO235" s="141"/>
      <c r="AP235" s="141"/>
      <c r="AQ235" s="141"/>
      <c r="AR235" s="141"/>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62">
        <f t="shared" si="191"/>
        <v>0</v>
      </c>
      <c r="BU235" s="66"/>
      <c r="BV235" s="77"/>
      <c r="BW235" s="63">
        <f t="shared" si="198"/>
        <v>0</v>
      </c>
      <c r="BX235" s="64">
        <f t="shared" si="199"/>
        <v>0</v>
      </c>
    </row>
    <row r="236" spans="2:76" ht="15" x14ac:dyDescent="0.25">
      <c r="B236" s="137" t="s">
        <v>42</v>
      </c>
      <c r="C236" s="199"/>
      <c r="D236" s="574"/>
      <c r="E236" s="525"/>
      <c r="F236" s="522"/>
      <c r="G236" s="74" t="s">
        <v>34</v>
      </c>
      <c r="H236" s="141"/>
      <c r="I236" s="141"/>
      <c r="J236" s="141"/>
      <c r="K236" s="141"/>
      <c r="L236" s="141"/>
      <c r="M236" s="141"/>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141"/>
      <c r="AO236" s="141"/>
      <c r="AP236" s="141"/>
      <c r="AQ236" s="141"/>
      <c r="AR236" s="141"/>
      <c r="AS236" s="161"/>
      <c r="AT236" s="161"/>
      <c r="AU236" s="161"/>
      <c r="AV236" s="161"/>
      <c r="AW236" s="161"/>
      <c r="AX236" s="161"/>
      <c r="AY236" s="161"/>
      <c r="AZ236" s="161"/>
      <c r="BA236" s="161"/>
      <c r="BB236" s="161"/>
      <c r="BC236" s="161"/>
      <c r="BD236" s="161"/>
      <c r="BE236" s="161"/>
      <c r="BF236" s="161"/>
      <c r="BG236" s="161"/>
      <c r="BH236" s="161"/>
      <c r="BI236" s="161"/>
      <c r="BJ236" s="161"/>
      <c r="BK236" s="161"/>
      <c r="BL236" s="161"/>
      <c r="BM236" s="161"/>
      <c r="BN236" s="161"/>
      <c r="BO236" s="161"/>
      <c r="BP236" s="161"/>
      <c r="BQ236" s="161"/>
      <c r="BR236" s="161"/>
      <c r="BS236" s="161"/>
      <c r="BT236" s="75">
        <f t="shared" si="191"/>
        <v>0</v>
      </c>
      <c r="BU236" s="67">
        <f t="shared" ref="BU236" si="211">BU235*$BX$5</f>
        <v>0</v>
      </c>
      <c r="BV236" s="77"/>
      <c r="BW236" s="63">
        <f t="shared" si="198"/>
        <v>0</v>
      </c>
      <c r="BX236" s="64">
        <f t="shared" si="199"/>
        <v>0</v>
      </c>
    </row>
    <row r="237" spans="2:76" ht="30" x14ac:dyDescent="0.25">
      <c r="B237" s="196" t="s">
        <v>104</v>
      </c>
      <c r="C237" s="200"/>
      <c r="D237" s="574"/>
      <c r="E237" s="526"/>
      <c r="F237" s="523"/>
      <c r="G237" s="71" t="s">
        <v>44</v>
      </c>
      <c r="H237" s="141"/>
      <c r="I237" s="141"/>
      <c r="J237" s="141"/>
      <c r="K237" s="141"/>
      <c r="L237" s="141"/>
      <c r="M237" s="141"/>
      <c r="N237" s="141"/>
      <c r="O237" s="141"/>
      <c r="P237" s="141"/>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76">
        <f t="shared" si="191"/>
        <v>0</v>
      </c>
      <c r="BU237" s="67">
        <f t="shared" ref="BU237" si="212">BU235*$BX$6</f>
        <v>0</v>
      </c>
      <c r="BV237" s="77"/>
      <c r="BW237" s="63">
        <f t="shared" si="198"/>
        <v>0</v>
      </c>
      <c r="BX237" s="64">
        <f t="shared" si="199"/>
        <v>0</v>
      </c>
    </row>
    <row r="238" spans="2:76" ht="15" x14ac:dyDescent="0.25">
      <c r="B238" s="65" t="s">
        <v>32</v>
      </c>
      <c r="C238" s="68"/>
      <c r="D238" s="574"/>
      <c r="E238" s="524"/>
      <c r="F238" s="521" t="str">
        <f>IF(E238="","",VLOOKUP(E238,Summary!$L$6:$M$106,2,FALSE))</f>
        <v/>
      </c>
      <c r="G238" s="73" t="s">
        <v>33</v>
      </c>
      <c r="H238" s="141"/>
      <c r="I238" s="141"/>
      <c r="J238" s="141"/>
      <c r="K238" s="141"/>
      <c r="L238" s="141"/>
      <c r="M238" s="141"/>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1"/>
      <c r="AL238" s="141"/>
      <c r="AM238" s="141"/>
      <c r="AN238" s="141"/>
      <c r="AO238" s="141"/>
      <c r="AP238" s="141"/>
      <c r="AQ238" s="141"/>
      <c r="AR238" s="141"/>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62">
        <f t="shared" si="191"/>
        <v>0</v>
      </c>
      <c r="BU238" s="66"/>
      <c r="BV238" s="77"/>
      <c r="BW238" s="63">
        <f t="shared" si="198"/>
        <v>0</v>
      </c>
      <c r="BX238" s="64">
        <f t="shared" si="199"/>
        <v>0</v>
      </c>
    </row>
    <row r="239" spans="2:76" ht="15" x14ac:dyDescent="0.25">
      <c r="B239" s="137" t="s">
        <v>42</v>
      </c>
      <c r="C239" s="199"/>
      <c r="D239" s="574"/>
      <c r="E239" s="525"/>
      <c r="F239" s="522"/>
      <c r="G239" s="74" t="s">
        <v>34</v>
      </c>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61"/>
      <c r="AT239" s="161"/>
      <c r="AU239" s="161"/>
      <c r="AV239" s="161"/>
      <c r="AW239" s="161"/>
      <c r="AX239" s="161"/>
      <c r="AY239" s="161"/>
      <c r="AZ239" s="161"/>
      <c r="BA239" s="161"/>
      <c r="BB239" s="161"/>
      <c r="BC239" s="161"/>
      <c r="BD239" s="161"/>
      <c r="BE239" s="161"/>
      <c r="BF239" s="161"/>
      <c r="BG239" s="161"/>
      <c r="BH239" s="161"/>
      <c r="BI239" s="161"/>
      <c r="BJ239" s="161"/>
      <c r="BK239" s="161"/>
      <c r="BL239" s="161"/>
      <c r="BM239" s="161"/>
      <c r="BN239" s="161"/>
      <c r="BO239" s="161"/>
      <c r="BP239" s="161"/>
      <c r="BQ239" s="161"/>
      <c r="BR239" s="161"/>
      <c r="BS239" s="161"/>
      <c r="BT239" s="75">
        <f t="shared" si="191"/>
        <v>0</v>
      </c>
      <c r="BU239" s="67">
        <f t="shared" ref="BU239" si="213">BU238*$BX$5</f>
        <v>0</v>
      </c>
      <c r="BV239" s="77"/>
      <c r="BW239" s="63">
        <f t="shared" si="198"/>
        <v>0</v>
      </c>
      <c r="BX239" s="64">
        <f t="shared" si="199"/>
        <v>0</v>
      </c>
    </row>
    <row r="240" spans="2:76" ht="30" x14ac:dyDescent="0.25">
      <c r="B240" s="196" t="s">
        <v>104</v>
      </c>
      <c r="C240" s="200"/>
      <c r="D240" s="574"/>
      <c r="E240" s="526"/>
      <c r="F240" s="523"/>
      <c r="G240" s="71" t="s">
        <v>44</v>
      </c>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1"/>
      <c r="AY240" s="141"/>
      <c r="AZ240" s="141"/>
      <c r="BA240" s="141"/>
      <c r="BB240" s="141"/>
      <c r="BC240" s="141"/>
      <c r="BD240" s="141"/>
      <c r="BE240" s="141"/>
      <c r="BF240" s="141"/>
      <c r="BG240" s="141"/>
      <c r="BH240" s="141"/>
      <c r="BI240" s="141"/>
      <c r="BJ240" s="141"/>
      <c r="BK240" s="141"/>
      <c r="BL240" s="141"/>
      <c r="BM240" s="141"/>
      <c r="BN240" s="141"/>
      <c r="BO240" s="141"/>
      <c r="BP240" s="141"/>
      <c r="BQ240" s="141"/>
      <c r="BR240" s="141"/>
      <c r="BS240" s="141"/>
      <c r="BT240" s="76">
        <f t="shared" si="191"/>
        <v>0</v>
      </c>
      <c r="BU240" s="67">
        <f t="shared" ref="BU240" si="214">BU238*$BX$6</f>
        <v>0</v>
      </c>
      <c r="BV240" s="77"/>
      <c r="BW240" s="63">
        <f t="shared" si="198"/>
        <v>0</v>
      </c>
      <c r="BX240" s="64">
        <f t="shared" si="199"/>
        <v>0</v>
      </c>
    </row>
    <row r="241" spans="2:76" ht="15" x14ac:dyDescent="0.25">
      <c r="B241" s="65" t="s">
        <v>32</v>
      </c>
      <c r="C241" s="68"/>
      <c r="D241" s="574"/>
      <c r="E241" s="524"/>
      <c r="F241" s="521" t="str">
        <f>IF(E241="","",VLOOKUP(E241,Summary!$L$6:$M$106,2,FALSE))</f>
        <v/>
      </c>
      <c r="G241" s="73" t="s">
        <v>33</v>
      </c>
      <c r="H241" s="141"/>
      <c r="I241" s="141"/>
      <c r="J241" s="141"/>
      <c r="K241" s="141"/>
      <c r="L241" s="141"/>
      <c r="M241" s="141"/>
      <c r="N241" s="141"/>
      <c r="O241" s="141"/>
      <c r="P241" s="141"/>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1"/>
      <c r="AL241" s="141"/>
      <c r="AM241" s="141"/>
      <c r="AN241" s="141"/>
      <c r="AO241" s="141"/>
      <c r="AP241" s="141"/>
      <c r="AQ241" s="141"/>
      <c r="AR241" s="141"/>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62">
        <f t="shared" si="191"/>
        <v>0</v>
      </c>
      <c r="BU241" s="66"/>
      <c r="BV241" s="77"/>
      <c r="BW241" s="63">
        <f t="shared" si="198"/>
        <v>0</v>
      </c>
      <c r="BX241" s="64">
        <f t="shared" si="199"/>
        <v>0</v>
      </c>
    </row>
    <row r="242" spans="2:76" ht="15" x14ac:dyDescent="0.25">
      <c r="B242" s="137" t="s">
        <v>42</v>
      </c>
      <c r="C242" s="199"/>
      <c r="D242" s="574"/>
      <c r="E242" s="525"/>
      <c r="F242" s="522"/>
      <c r="G242" s="74" t="s">
        <v>34</v>
      </c>
      <c r="H242" s="141"/>
      <c r="I242" s="141"/>
      <c r="J242" s="141"/>
      <c r="K242" s="141"/>
      <c r="L242" s="141"/>
      <c r="M242" s="141"/>
      <c r="N242" s="141"/>
      <c r="O242" s="141"/>
      <c r="P242" s="141"/>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1"/>
      <c r="AL242" s="141"/>
      <c r="AM242" s="141"/>
      <c r="AN242" s="141"/>
      <c r="AO242" s="141"/>
      <c r="AP242" s="141"/>
      <c r="AQ242" s="141"/>
      <c r="AR242" s="141"/>
      <c r="AS242" s="161"/>
      <c r="AT242" s="161"/>
      <c r="AU242" s="161"/>
      <c r="AV242" s="161"/>
      <c r="AW242" s="161"/>
      <c r="AX242" s="161"/>
      <c r="AY242" s="161"/>
      <c r="AZ242" s="161"/>
      <c r="BA242" s="161"/>
      <c r="BB242" s="161"/>
      <c r="BC242" s="161"/>
      <c r="BD242" s="161"/>
      <c r="BE242" s="161"/>
      <c r="BF242" s="161"/>
      <c r="BG242" s="161"/>
      <c r="BH242" s="161"/>
      <c r="BI242" s="161"/>
      <c r="BJ242" s="161"/>
      <c r="BK242" s="161"/>
      <c r="BL242" s="161"/>
      <c r="BM242" s="161"/>
      <c r="BN242" s="161"/>
      <c r="BO242" s="161"/>
      <c r="BP242" s="161"/>
      <c r="BQ242" s="161"/>
      <c r="BR242" s="161"/>
      <c r="BS242" s="161"/>
      <c r="BT242" s="75">
        <f t="shared" si="191"/>
        <v>0</v>
      </c>
      <c r="BU242" s="67">
        <f t="shared" ref="BU242" si="215">BU241*$BX$5</f>
        <v>0</v>
      </c>
      <c r="BV242" s="77"/>
      <c r="BW242" s="63">
        <f t="shared" si="198"/>
        <v>0</v>
      </c>
      <c r="BX242" s="64">
        <f t="shared" si="199"/>
        <v>0</v>
      </c>
    </row>
    <row r="243" spans="2:76" ht="30" x14ac:dyDescent="0.25">
      <c r="B243" s="196" t="s">
        <v>104</v>
      </c>
      <c r="C243" s="200"/>
      <c r="D243" s="574"/>
      <c r="E243" s="526"/>
      <c r="F243" s="523"/>
      <c r="G243" s="71" t="s">
        <v>44</v>
      </c>
      <c r="H243" s="141"/>
      <c r="I243" s="141"/>
      <c r="J243" s="141"/>
      <c r="K243" s="141"/>
      <c r="L243" s="141"/>
      <c r="M243" s="141"/>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1"/>
      <c r="AY243" s="141"/>
      <c r="AZ243" s="141"/>
      <c r="BA243" s="141"/>
      <c r="BB243" s="141"/>
      <c r="BC243" s="141"/>
      <c r="BD243" s="141"/>
      <c r="BE243" s="141"/>
      <c r="BF243" s="141"/>
      <c r="BG243" s="141"/>
      <c r="BH243" s="141"/>
      <c r="BI243" s="141"/>
      <c r="BJ243" s="141"/>
      <c r="BK243" s="141"/>
      <c r="BL243" s="141"/>
      <c r="BM243" s="141"/>
      <c r="BN243" s="141"/>
      <c r="BO243" s="141"/>
      <c r="BP243" s="141"/>
      <c r="BQ243" s="141"/>
      <c r="BR243" s="141"/>
      <c r="BS243" s="141"/>
      <c r="BT243" s="76">
        <f t="shared" si="191"/>
        <v>0</v>
      </c>
      <c r="BU243" s="67">
        <f t="shared" ref="BU243" si="216">BU241*$BX$6</f>
        <v>0</v>
      </c>
      <c r="BV243" s="77"/>
      <c r="BW243" s="63">
        <f t="shared" si="198"/>
        <v>0</v>
      </c>
      <c r="BX243" s="64">
        <f t="shared" si="199"/>
        <v>0</v>
      </c>
    </row>
    <row r="244" spans="2:76" ht="15" x14ac:dyDescent="0.25">
      <c r="B244" s="65" t="s">
        <v>32</v>
      </c>
      <c r="C244" s="68"/>
      <c r="D244" s="574"/>
      <c r="E244" s="524"/>
      <c r="F244" s="521" t="str">
        <f>IF(E244="","",VLOOKUP(E244,Summary!$L$6:$M$106,2,FALSE))</f>
        <v/>
      </c>
      <c r="G244" s="73" t="s">
        <v>33</v>
      </c>
      <c r="H244" s="141"/>
      <c r="I244" s="141"/>
      <c r="J244" s="141"/>
      <c r="K244" s="141"/>
      <c r="L244" s="141"/>
      <c r="M244" s="141"/>
      <c r="N244" s="141"/>
      <c r="O244" s="141"/>
      <c r="P244" s="141"/>
      <c r="Q244" s="141"/>
      <c r="R244" s="141"/>
      <c r="S244" s="141"/>
      <c r="T244" s="141"/>
      <c r="U244" s="141"/>
      <c r="V244" s="141"/>
      <c r="W244" s="141"/>
      <c r="X244" s="141"/>
      <c r="Y244" s="141"/>
      <c r="Z244" s="141"/>
      <c r="AA244" s="141"/>
      <c r="AB244" s="141"/>
      <c r="AC244" s="141"/>
      <c r="AD244" s="141"/>
      <c r="AE244" s="141"/>
      <c r="AF244" s="141"/>
      <c r="AG244" s="141"/>
      <c r="AH244" s="141"/>
      <c r="AI244" s="141"/>
      <c r="AJ244" s="141"/>
      <c r="AK244" s="141"/>
      <c r="AL244" s="141"/>
      <c r="AM244" s="141"/>
      <c r="AN244" s="141"/>
      <c r="AO244" s="141"/>
      <c r="AP244" s="141"/>
      <c r="AQ244" s="141"/>
      <c r="AR244" s="141"/>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62">
        <f t="shared" si="191"/>
        <v>0</v>
      </c>
      <c r="BU244" s="66"/>
      <c r="BV244" s="77"/>
      <c r="BW244" s="63">
        <f t="shared" si="198"/>
        <v>0</v>
      </c>
      <c r="BX244" s="64">
        <f t="shared" si="199"/>
        <v>0</v>
      </c>
    </row>
    <row r="245" spans="2:76" ht="15" x14ac:dyDescent="0.25">
      <c r="B245" s="137" t="s">
        <v>42</v>
      </c>
      <c r="C245" s="199"/>
      <c r="D245" s="574"/>
      <c r="E245" s="525"/>
      <c r="F245" s="522"/>
      <c r="G245" s="74" t="s">
        <v>34</v>
      </c>
      <c r="H245" s="141"/>
      <c r="I245" s="141"/>
      <c r="J245" s="141"/>
      <c r="K245" s="141"/>
      <c r="L245" s="141"/>
      <c r="M245" s="141"/>
      <c r="N245" s="141"/>
      <c r="O245" s="141"/>
      <c r="P245" s="141"/>
      <c r="Q245" s="141"/>
      <c r="R245" s="141"/>
      <c r="S245" s="141"/>
      <c r="T245" s="141"/>
      <c r="U245" s="141"/>
      <c r="V245" s="141"/>
      <c r="W245" s="141"/>
      <c r="X245" s="141"/>
      <c r="Y245" s="141"/>
      <c r="Z245" s="141"/>
      <c r="AA245" s="141"/>
      <c r="AB245" s="141"/>
      <c r="AC245" s="141"/>
      <c r="AD245" s="141"/>
      <c r="AE245" s="141"/>
      <c r="AF245" s="141"/>
      <c r="AG245" s="141"/>
      <c r="AH245" s="141"/>
      <c r="AI245" s="141"/>
      <c r="AJ245" s="141"/>
      <c r="AK245" s="141"/>
      <c r="AL245" s="141"/>
      <c r="AM245" s="141"/>
      <c r="AN245" s="141"/>
      <c r="AO245" s="141"/>
      <c r="AP245" s="141"/>
      <c r="AQ245" s="141"/>
      <c r="AR245" s="141"/>
      <c r="AS245" s="161"/>
      <c r="AT245" s="161"/>
      <c r="AU245" s="161"/>
      <c r="AV245" s="161"/>
      <c r="AW245" s="161"/>
      <c r="AX245" s="161"/>
      <c r="AY245" s="161"/>
      <c r="AZ245" s="161"/>
      <c r="BA245" s="161"/>
      <c r="BB245" s="161"/>
      <c r="BC245" s="161"/>
      <c r="BD245" s="161"/>
      <c r="BE245" s="161"/>
      <c r="BF245" s="161"/>
      <c r="BG245" s="161"/>
      <c r="BH245" s="161"/>
      <c r="BI245" s="161"/>
      <c r="BJ245" s="161"/>
      <c r="BK245" s="161"/>
      <c r="BL245" s="161"/>
      <c r="BM245" s="161"/>
      <c r="BN245" s="161"/>
      <c r="BO245" s="161"/>
      <c r="BP245" s="161"/>
      <c r="BQ245" s="161"/>
      <c r="BR245" s="161"/>
      <c r="BS245" s="161"/>
      <c r="BT245" s="75">
        <f t="shared" si="191"/>
        <v>0</v>
      </c>
      <c r="BU245" s="67">
        <f t="shared" ref="BU245" si="217">BU244*$BX$5</f>
        <v>0</v>
      </c>
      <c r="BV245" s="77"/>
      <c r="BW245" s="63">
        <f t="shared" si="198"/>
        <v>0</v>
      </c>
      <c r="BX245" s="64">
        <f t="shared" si="199"/>
        <v>0</v>
      </c>
    </row>
    <row r="246" spans="2:76" ht="30" x14ac:dyDescent="0.25">
      <c r="B246" s="196" t="s">
        <v>104</v>
      </c>
      <c r="C246" s="200"/>
      <c r="D246" s="574"/>
      <c r="E246" s="526"/>
      <c r="F246" s="523"/>
      <c r="G246" s="71" t="s">
        <v>44</v>
      </c>
      <c r="H246" s="141"/>
      <c r="I246" s="141"/>
      <c r="J246" s="141"/>
      <c r="K246" s="141"/>
      <c r="L246" s="141"/>
      <c r="M246" s="141"/>
      <c r="N246" s="141"/>
      <c r="O246" s="141"/>
      <c r="P246" s="141"/>
      <c r="Q246" s="141"/>
      <c r="R246" s="141"/>
      <c r="S246" s="141"/>
      <c r="T246" s="141"/>
      <c r="U246" s="141"/>
      <c r="V246" s="141"/>
      <c r="W246" s="141"/>
      <c r="X246" s="141"/>
      <c r="Y246" s="141"/>
      <c r="Z246" s="141"/>
      <c r="AA246" s="141"/>
      <c r="AB246" s="141"/>
      <c r="AC246" s="141"/>
      <c r="AD246" s="141"/>
      <c r="AE246" s="141"/>
      <c r="AF246" s="141"/>
      <c r="AG246" s="141"/>
      <c r="AH246" s="141"/>
      <c r="AI246" s="141"/>
      <c r="AJ246" s="141"/>
      <c r="AK246" s="141"/>
      <c r="AL246" s="141"/>
      <c r="AM246" s="141"/>
      <c r="AN246" s="141"/>
      <c r="AO246" s="141"/>
      <c r="AP246" s="141"/>
      <c r="AQ246" s="141"/>
      <c r="AR246" s="141"/>
      <c r="AS246" s="141"/>
      <c r="AT246" s="141"/>
      <c r="AU246" s="141"/>
      <c r="AV246" s="141"/>
      <c r="AW246" s="141"/>
      <c r="AX246" s="141"/>
      <c r="AY246" s="141"/>
      <c r="AZ246" s="141"/>
      <c r="BA246" s="141"/>
      <c r="BB246" s="141"/>
      <c r="BC246" s="141"/>
      <c r="BD246" s="141"/>
      <c r="BE246" s="141"/>
      <c r="BF246" s="141"/>
      <c r="BG246" s="141"/>
      <c r="BH246" s="141"/>
      <c r="BI246" s="141"/>
      <c r="BJ246" s="141"/>
      <c r="BK246" s="141"/>
      <c r="BL246" s="141"/>
      <c r="BM246" s="141"/>
      <c r="BN246" s="141"/>
      <c r="BO246" s="141"/>
      <c r="BP246" s="141"/>
      <c r="BQ246" s="141"/>
      <c r="BR246" s="141"/>
      <c r="BS246" s="141"/>
      <c r="BT246" s="76">
        <f t="shared" si="191"/>
        <v>0</v>
      </c>
      <c r="BU246" s="67">
        <f t="shared" ref="BU246" si="218">BU244*$BX$6</f>
        <v>0</v>
      </c>
      <c r="BV246" s="77"/>
      <c r="BW246" s="63">
        <f t="shared" si="198"/>
        <v>0</v>
      </c>
      <c r="BX246" s="64">
        <f t="shared" si="199"/>
        <v>0</v>
      </c>
    </row>
    <row r="247" spans="2:76" ht="15" x14ac:dyDescent="0.25">
      <c r="B247" s="65" t="s">
        <v>32</v>
      </c>
      <c r="C247" s="68"/>
      <c r="D247" s="574"/>
      <c r="E247" s="524"/>
      <c r="F247" s="521" t="str">
        <f>IF(E247="","",VLOOKUP(E247,Summary!$L$6:$M$106,2,FALSE))</f>
        <v/>
      </c>
      <c r="G247" s="73" t="s">
        <v>33</v>
      </c>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62">
        <f t="shared" si="191"/>
        <v>0</v>
      </c>
      <c r="BU247" s="66"/>
      <c r="BV247" s="77"/>
      <c r="BW247" s="63">
        <f t="shared" si="198"/>
        <v>0</v>
      </c>
      <c r="BX247" s="64">
        <f t="shared" si="199"/>
        <v>0</v>
      </c>
    </row>
    <row r="248" spans="2:76" ht="15" x14ac:dyDescent="0.25">
      <c r="B248" s="137" t="s">
        <v>42</v>
      </c>
      <c r="C248" s="199"/>
      <c r="D248" s="574"/>
      <c r="E248" s="525"/>
      <c r="F248" s="522"/>
      <c r="G248" s="74" t="s">
        <v>34</v>
      </c>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61"/>
      <c r="AT248" s="161"/>
      <c r="AU248" s="161"/>
      <c r="AV248" s="161"/>
      <c r="AW248" s="161"/>
      <c r="AX248" s="161"/>
      <c r="AY248" s="161"/>
      <c r="AZ248" s="161"/>
      <c r="BA248" s="161"/>
      <c r="BB248" s="161"/>
      <c r="BC248" s="161"/>
      <c r="BD248" s="161"/>
      <c r="BE248" s="161"/>
      <c r="BF248" s="161"/>
      <c r="BG248" s="161"/>
      <c r="BH248" s="161"/>
      <c r="BI248" s="161"/>
      <c r="BJ248" s="161"/>
      <c r="BK248" s="161"/>
      <c r="BL248" s="161"/>
      <c r="BM248" s="161"/>
      <c r="BN248" s="161"/>
      <c r="BO248" s="161"/>
      <c r="BP248" s="161"/>
      <c r="BQ248" s="161"/>
      <c r="BR248" s="161"/>
      <c r="BS248" s="161"/>
      <c r="BT248" s="75">
        <f t="shared" si="191"/>
        <v>0</v>
      </c>
      <c r="BU248" s="67">
        <f t="shared" ref="BU248" si="219">BU247*$BX$5</f>
        <v>0</v>
      </c>
      <c r="BV248" s="77"/>
      <c r="BW248" s="63">
        <f t="shared" si="198"/>
        <v>0</v>
      </c>
      <c r="BX248" s="64">
        <f t="shared" si="199"/>
        <v>0</v>
      </c>
    </row>
    <row r="249" spans="2:76" ht="30" x14ac:dyDescent="0.25">
      <c r="B249" s="196" t="s">
        <v>104</v>
      </c>
      <c r="C249" s="200"/>
      <c r="D249" s="574"/>
      <c r="E249" s="526"/>
      <c r="F249" s="523"/>
      <c r="G249" s="71" t="s">
        <v>44</v>
      </c>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76">
        <f t="shared" si="191"/>
        <v>0</v>
      </c>
      <c r="BU249" s="67">
        <f t="shared" ref="BU249" si="220">BU247*$BX$6</f>
        <v>0</v>
      </c>
      <c r="BV249" s="77"/>
      <c r="BW249" s="63">
        <f t="shared" si="198"/>
        <v>0</v>
      </c>
      <c r="BX249" s="64">
        <f t="shared" si="199"/>
        <v>0</v>
      </c>
    </row>
    <row r="250" spans="2:76" ht="15" x14ac:dyDescent="0.25">
      <c r="B250" s="65" t="s">
        <v>32</v>
      </c>
      <c r="C250" s="68"/>
      <c r="D250" s="574"/>
      <c r="E250" s="524"/>
      <c r="F250" s="521" t="str">
        <f>IF(E250="","",VLOOKUP(E250,Summary!$L$6:$M$106,2,FALSE))</f>
        <v/>
      </c>
      <c r="G250" s="73" t="s">
        <v>33</v>
      </c>
      <c r="H250" s="141"/>
      <c r="I250" s="141"/>
      <c r="J250" s="141"/>
      <c r="K250" s="141"/>
      <c r="L250" s="141"/>
      <c r="M250" s="141"/>
      <c r="N250" s="141"/>
      <c r="O250" s="141"/>
      <c r="P250" s="141"/>
      <c r="Q250" s="141"/>
      <c r="R250" s="141"/>
      <c r="S250" s="141"/>
      <c r="T250" s="141"/>
      <c r="U250" s="141"/>
      <c r="V250" s="141"/>
      <c r="W250" s="141"/>
      <c r="X250" s="141"/>
      <c r="Y250" s="141"/>
      <c r="Z250" s="141"/>
      <c r="AA250" s="141"/>
      <c r="AB250" s="141"/>
      <c r="AC250" s="141"/>
      <c r="AD250" s="141"/>
      <c r="AE250" s="141"/>
      <c r="AF250" s="141"/>
      <c r="AG250" s="141"/>
      <c r="AH250" s="141"/>
      <c r="AI250" s="141"/>
      <c r="AJ250" s="141"/>
      <c r="AK250" s="141"/>
      <c r="AL250" s="141"/>
      <c r="AM250" s="141"/>
      <c r="AN250" s="141"/>
      <c r="AO250" s="141"/>
      <c r="AP250" s="141"/>
      <c r="AQ250" s="141"/>
      <c r="AR250" s="141"/>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62">
        <f t="shared" si="191"/>
        <v>0</v>
      </c>
      <c r="BU250" s="66"/>
      <c r="BV250" s="77"/>
      <c r="BW250" s="63">
        <f t="shared" si="198"/>
        <v>0</v>
      </c>
      <c r="BX250" s="64">
        <f t="shared" si="199"/>
        <v>0</v>
      </c>
    </row>
    <row r="251" spans="2:76" ht="15" x14ac:dyDescent="0.25">
      <c r="B251" s="137" t="s">
        <v>42</v>
      </c>
      <c r="C251" s="199"/>
      <c r="D251" s="574"/>
      <c r="E251" s="525"/>
      <c r="F251" s="522"/>
      <c r="G251" s="74" t="s">
        <v>34</v>
      </c>
      <c r="H251" s="141"/>
      <c r="I251" s="141"/>
      <c r="J251" s="141"/>
      <c r="K251" s="141"/>
      <c r="L251" s="141"/>
      <c r="M251" s="141"/>
      <c r="N251" s="141"/>
      <c r="O251" s="141"/>
      <c r="P251" s="141"/>
      <c r="Q251" s="141"/>
      <c r="R251" s="141"/>
      <c r="S251" s="141"/>
      <c r="T251" s="141"/>
      <c r="U251" s="141"/>
      <c r="V251" s="141"/>
      <c r="W251" s="141"/>
      <c r="X251" s="141"/>
      <c r="Y251" s="141"/>
      <c r="Z251" s="141"/>
      <c r="AA251" s="141"/>
      <c r="AB251" s="141"/>
      <c r="AC251" s="141"/>
      <c r="AD251" s="141"/>
      <c r="AE251" s="141"/>
      <c r="AF251" s="141"/>
      <c r="AG251" s="141"/>
      <c r="AH251" s="141"/>
      <c r="AI251" s="141"/>
      <c r="AJ251" s="141"/>
      <c r="AK251" s="141"/>
      <c r="AL251" s="141"/>
      <c r="AM251" s="141"/>
      <c r="AN251" s="141"/>
      <c r="AO251" s="141"/>
      <c r="AP251" s="141"/>
      <c r="AQ251" s="141"/>
      <c r="AR251" s="141"/>
      <c r="AS251" s="161"/>
      <c r="AT251" s="161"/>
      <c r="AU251" s="161"/>
      <c r="AV251" s="161"/>
      <c r="AW251" s="161"/>
      <c r="AX251" s="161"/>
      <c r="AY251" s="161"/>
      <c r="AZ251" s="161"/>
      <c r="BA251" s="161"/>
      <c r="BB251" s="161"/>
      <c r="BC251" s="161"/>
      <c r="BD251" s="161"/>
      <c r="BE251" s="161"/>
      <c r="BF251" s="161"/>
      <c r="BG251" s="161"/>
      <c r="BH251" s="161"/>
      <c r="BI251" s="161"/>
      <c r="BJ251" s="161"/>
      <c r="BK251" s="161"/>
      <c r="BL251" s="161"/>
      <c r="BM251" s="161"/>
      <c r="BN251" s="161"/>
      <c r="BO251" s="161"/>
      <c r="BP251" s="161"/>
      <c r="BQ251" s="161"/>
      <c r="BR251" s="161"/>
      <c r="BS251" s="161"/>
      <c r="BT251" s="75">
        <f t="shared" si="191"/>
        <v>0</v>
      </c>
      <c r="BU251" s="67">
        <f t="shared" ref="BU251" si="221">BU250*$BX$5</f>
        <v>0</v>
      </c>
      <c r="BV251" s="77"/>
      <c r="BW251" s="63">
        <f t="shared" si="198"/>
        <v>0</v>
      </c>
      <c r="BX251" s="64">
        <f t="shared" si="199"/>
        <v>0</v>
      </c>
    </row>
    <row r="252" spans="2:76" ht="30" x14ac:dyDescent="0.25">
      <c r="B252" s="196" t="s">
        <v>104</v>
      </c>
      <c r="C252" s="200"/>
      <c r="D252" s="574"/>
      <c r="E252" s="526"/>
      <c r="F252" s="523"/>
      <c r="G252" s="71" t="s">
        <v>44</v>
      </c>
      <c r="H252" s="141"/>
      <c r="I252" s="141"/>
      <c r="J252" s="141"/>
      <c r="K252" s="141"/>
      <c r="L252" s="141"/>
      <c r="M252" s="141"/>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1"/>
      <c r="AX252" s="141"/>
      <c r="AY252" s="141"/>
      <c r="AZ252" s="141"/>
      <c r="BA252" s="141"/>
      <c r="BB252" s="141"/>
      <c r="BC252" s="141"/>
      <c r="BD252" s="141"/>
      <c r="BE252" s="141"/>
      <c r="BF252" s="141"/>
      <c r="BG252" s="141"/>
      <c r="BH252" s="141"/>
      <c r="BI252" s="141"/>
      <c r="BJ252" s="141"/>
      <c r="BK252" s="141"/>
      <c r="BL252" s="141"/>
      <c r="BM252" s="141"/>
      <c r="BN252" s="141"/>
      <c r="BO252" s="141"/>
      <c r="BP252" s="141"/>
      <c r="BQ252" s="141"/>
      <c r="BR252" s="141"/>
      <c r="BS252" s="141"/>
      <c r="BT252" s="76">
        <f t="shared" si="191"/>
        <v>0</v>
      </c>
      <c r="BU252" s="67">
        <f t="shared" ref="BU252" si="222">BU250*$BX$6</f>
        <v>0</v>
      </c>
      <c r="BV252" s="77"/>
      <c r="BW252" s="63">
        <f t="shared" si="198"/>
        <v>0</v>
      </c>
      <c r="BX252" s="64">
        <f t="shared" si="199"/>
        <v>0</v>
      </c>
    </row>
    <row r="253" spans="2:76" ht="15" x14ac:dyDescent="0.25">
      <c r="B253" s="65" t="s">
        <v>32</v>
      </c>
      <c r="C253" s="68"/>
      <c r="D253" s="574"/>
      <c r="E253" s="524"/>
      <c r="F253" s="521" t="str">
        <f>IF(E253="","",VLOOKUP(E253,Summary!$L$6:$M$106,2,FALSE))</f>
        <v/>
      </c>
      <c r="G253" s="73" t="s">
        <v>33</v>
      </c>
      <c r="H253" s="141"/>
      <c r="I253" s="141"/>
      <c r="J253" s="141"/>
      <c r="K253" s="141"/>
      <c r="L253" s="141"/>
      <c r="M253" s="141"/>
      <c r="N253" s="141"/>
      <c r="O253" s="141"/>
      <c r="P253" s="141"/>
      <c r="Q253" s="141"/>
      <c r="R253" s="141"/>
      <c r="S253" s="141"/>
      <c r="T253" s="141"/>
      <c r="U253" s="141"/>
      <c r="V253" s="141"/>
      <c r="W253" s="141"/>
      <c r="X253" s="141"/>
      <c r="Y253" s="141"/>
      <c r="Z253" s="141"/>
      <c r="AA253" s="141"/>
      <c r="AB253" s="141"/>
      <c r="AC253" s="141"/>
      <c r="AD253" s="141"/>
      <c r="AE253" s="141"/>
      <c r="AF253" s="141"/>
      <c r="AG253" s="141"/>
      <c r="AH253" s="141"/>
      <c r="AI253" s="141"/>
      <c r="AJ253" s="141"/>
      <c r="AK253" s="141"/>
      <c r="AL253" s="141"/>
      <c r="AM253" s="141"/>
      <c r="AN253" s="141"/>
      <c r="AO253" s="141"/>
      <c r="AP253" s="141"/>
      <c r="AQ253" s="141"/>
      <c r="AR253" s="141"/>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62">
        <f t="shared" ref="BT253:BT316" si="223">SUM(H253:BS253)</f>
        <v>0</v>
      </c>
      <c r="BU253" s="66"/>
      <c r="BV253" s="77"/>
      <c r="BW253" s="63">
        <f t="shared" ref="BW253:BW316" si="224">(BU253+BV253*BU253)</f>
        <v>0</v>
      </c>
      <c r="BX253" s="64">
        <f t="shared" ref="BX253:BX316" si="225">(BT253*BW253)</f>
        <v>0</v>
      </c>
    </row>
    <row r="254" spans="2:76" ht="15" x14ac:dyDescent="0.25">
      <c r="B254" s="137" t="s">
        <v>42</v>
      </c>
      <c r="C254" s="199"/>
      <c r="D254" s="574"/>
      <c r="E254" s="525"/>
      <c r="F254" s="522"/>
      <c r="G254" s="74" t="s">
        <v>34</v>
      </c>
      <c r="H254" s="141"/>
      <c r="I254" s="141"/>
      <c r="J254" s="141"/>
      <c r="K254" s="141"/>
      <c r="L254" s="141"/>
      <c r="M254" s="141"/>
      <c r="N254" s="141"/>
      <c r="O254" s="141"/>
      <c r="P254" s="141"/>
      <c r="Q254" s="141"/>
      <c r="R254" s="141"/>
      <c r="S254" s="141"/>
      <c r="T254" s="141"/>
      <c r="U254" s="141"/>
      <c r="V254" s="141"/>
      <c r="W254" s="141"/>
      <c r="X254" s="141"/>
      <c r="Y254" s="141"/>
      <c r="Z254" s="141"/>
      <c r="AA254" s="141"/>
      <c r="AB254" s="141"/>
      <c r="AC254" s="141"/>
      <c r="AD254" s="141"/>
      <c r="AE254" s="141"/>
      <c r="AF254" s="141"/>
      <c r="AG254" s="141"/>
      <c r="AH254" s="141"/>
      <c r="AI254" s="141"/>
      <c r="AJ254" s="141"/>
      <c r="AK254" s="141"/>
      <c r="AL254" s="141"/>
      <c r="AM254" s="141"/>
      <c r="AN254" s="141"/>
      <c r="AO254" s="141"/>
      <c r="AP254" s="141"/>
      <c r="AQ254" s="141"/>
      <c r="AR254" s="141"/>
      <c r="AS254" s="161"/>
      <c r="AT254" s="161"/>
      <c r="AU254" s="161"/>
      <c r="AV254" s="161"/>
      <c r="AW254" s="161"/>
      <c r="AX254" s="161"/>
      <c r="AY254" s="161"/>
      <c r="AZ254" s="161"/>
      <c r="BA254" s="161"/>
      <c r="BB254" s="161"/>
      <c r="BC254" s="161"/>
      <c r="BD254" s="161"/>
      <c r="BE254" s="161"/>
      <c r="BF254" s="161"/>
      <c r="BG254" s="161"/>
      <c r="BH254" s="161"/>
      <c r="BI254" s="161"/>
      <c r="BJ254" s="161"/>
      <c r="BK254" s="161"/>
      <c r="BL254" s="161"/>
      <c r="BM254" s="161"/>
      <c r="BN254" s="161"/>
      <c r="BO254" s="161"/>
      <c r="BP254" s="161"/>
      <c r="BQ254" s="161"/>
      <c r="BR254" s="161"/>
      <c r="BS254" s="161"/>
      <c r="BT254" s="75">
        <f t="shared" si="223"/>
        <v>0</v>
      </c>
      <c r="BU254" s="67">
        <f t="shared" ref="BU254" si="226">BU253*$BX$5</f>
        <v>0</v>
      </c>
      <c r="BV254" s="77"/>
      <c r="BW254" s="63">
        <f t="shared" si="224"/>
        <v>0</v>
      </c>
      <c r="BX254" s="64">
        <f t="shared" si="225"/>
        <v>0</v>
      </c>
    </row>
    <row r="255" spans="2:76" ht="30" x14ac:dyDescent="0.25">
      <c r="B255" s="196" t="s">
        <v>104</v>
      </c>
      <c r="C255" s="200"/>
      <c r="D255" s="574"/>
      <c r="E255" s="526"/>
      <c r="F255" s="523"/>
      <c r="G255" s="71" t="s">
        <v>44</v>
      </c>
      <c r="H255" s="141"/>
      <c r="I255" s="141"/>
      <c r="J255" s="141"/>
      <c r="K255" s="141"/>
      <c r="L255" s="141"/>
      <c r="M255" s="141"/>
      <c r="N255" s="141"/>
      <c r="O255" s="141"/>
      <c r="P255" s="141"/>
      <c r="Q255" s="141"/>
      <c r="R255" s="141"/>
      <c r="S255" s="141"/>
      <c r="T255" s="141"/>
      <c r="U255" s="141"/>
      <c r="V255" s="141"/>
      <c r="W255" s="141"/>
      <c r="X255" s="141"/>
      <c r="Y255" s="141"/>
      <c r="Z255" s="141"/>
      <c r="AA255" s="141"/>
      <c r="AB255" s="141"/>
      <c r="AC255" s="141"/>
      <c r="AD255" s="141"/>
      <c r="AE255" s="141"/>
      <c r="AF255" s="141"/>
      <c r="AG255" s="141"/>
      <c r="AH255" s="141"/>
      <c r="AI255" s="141"/>
      <c r="AJ255" s="141"/>
      <c r="AK255" s="141"/>
      <c r="AL255" s="141"/>
      <c r="AM255" s="141"/>
      <c r="AN255" s="141"/>
      <c r="AO255" s="141"/>
      <c r="AP255" s="141"/>
      <c r="AQ255" s="141"/>
      <c r="AR255" s="141"/>
      <c r="AS255" s="141"/>
      <c r="AT255" s="141"/>
      <c r="AU255" s="141"/>
      <c r="AV255" s="141"/>
      <c r="AW255" s="141"/>
      <c r="AX255" s="141"/>
      <c r="AY255" s="141"/>
      <c r="AZ255" s="141"/>
      <c r="BA255" s="141"/>
      <c r="BB255" s="141"/>
      <c r="BC255" s="141"/>
      <c r="BD255" s="141"/>
      <c r="BE255" s="141"/>
      <c r="BF255" s="141"/>
      <c r="BG255" s="141"/>
      <c r="BH255" s="141"/>
      <c r="BI255" s="141"/>
      <c r="BJ255" s="141"/>
      <c r="BK255" s="141"/>
      <c r="BL255" s="141"/>
      <c r="BM255" s="141"/>
      <c r="BN255" s="141"/>
      <c r="BO255" s="141"/>
      <c r="BP255" s="141"/>
      <c r="BQ255" s="141"/>
      <c r="BR255" s="141"/>
      <c r="BS255" s="141"/>
      <c r="BT255" s="76">
        <f t="shared" si="223"/>
        <v>0</v>
      </c>
      <c r="BU255" s="67">
        <f t="shared" ref="BU255" si="227">BU253*$BX$6</f>
        <v>0</v>
      </c>
      <c r="BV255" s="77"/>
      <c r="BW255" s="63">
        <f t="shared" si="224"/>
        <v>0</v>
      </c>
      <c r="BX255" s="64">
        <f t="shared" si="225"/>
        <v>0</v>
      </c>
    </row>
    <row r="256" spans="2:76" ht="15" x14ac:dyDescent="0.25">
      <c r="B256" s="65" t="s">
        <v>32</v>
      </c>
      <c r="C256" s="68"/>
      <c r="D256" s="574"/>
      <c r="E256" s="524"/>
      <c r="F256" s="521" t="str">
        <f>IF(E256="","",VLOOKUP(E256,Summary!$L$6:$M$106,2,FALSE))</f>
        <v/>
      </c>
      <c r="G256" s="73" t="s">
        <v>33</v>
      </c>
      <c r="H256" s="141"/>
      <c r="I256" s="141"/>
      <c r="J256" s="141"/>
      <c r="K256" s="141"/>
      <c r="L256" s="141"/>
      <c r="M256" s="141"/>
      <c r="N256" s="141"/>
      <c r="O256" s="141"/>
      <c r="P256" s="141"/>
      <c r="Q256" s="141"/>
      <c r="R256" s="141"/>
      <c r="S256" s="141"/>
      <c r="T256" s="141"/>
      <c r="U256" s="141"/>
      <c r="V256" s="141"/>
      <c r="W256" s="141"/>
      <c r="X256" s="141"/>
      <c r="Y256" s="141"/>
      <c r="Z256" s="141"/>
      <c r="AA256" s="141"/>
      <c r="AB256" s="141"/>
      <c r="AC256" s="141"/>
      <c r="AD256" s="141"/>
      <c r="AE256" s="141"/>
      <c r="AF256" s="141"/>
      <c r="AG256" s="141"/>
      <c r="AH256" s="141"/>
      <c r="AI256" s="141"/>
      <c r="AJ256" s="141"/>
      <c r="AK256" s="141"/>
      <c r="AL256" s="141"/>
      <c r="AM256" s="141"/>
      <c r="AN256" s="141"/>
      <c r="AO256" s="141"/>
      <c r="AP256" s="141"/>
      <c r="AQ256" s="141"/>
      <c r="AR256" s="141"/>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62">
        <f t="shared" si="223"/>
        <v>0</v>
      </c>
      <c r="BU256" s="66"/>
      <c r="BV256" s="77"/>
      <c r="BW256" s="63">
        <f t="shared" si="224"/>
        <v>0</v>
      </c>
      <c r="BX256" s="64">
        <f t="shared" si="225"/>
        <v>0</v>
      </c>
    </row>
    <row r="257" spans="2:76" ht="15" x14ac:dyDescent="0.25">
      <c r="B257" s="137" t="s">
        <v>42</v>
      </c>
      <c r="C257" s="199"/>
      <c r="D257" s="574"/>
      <c r="E257" s="525"/>
      <c r="F257" s="522"/>
      <c r="G257" s="74" t="s">
        <v>34</v>
      </c>
      <c r="H257" s="141"/>
      <c r="I257" s="141"/>
      <c r="J257" s="141"/>
      <c r="K257" s="141"/>
      <c r="L257" s="141"/>
      <c r="M257" s="141"/>
      <c r="N257" s="141"/>
      <c r="O257" s="141"/>
      <c r="P257" s="141"/>
      <c r="Q257" s="141"/>
      <c r="R257" s="141"/>
      <c r="S257" s="141"/>
      <c r="T257" s="141"/>
      <c r="U257" s="141"/>
      <c r="V257" s="141"/>
      <c r="W257" s="141"/>
      <c r="X257" s="141"/>
      <c r="Y257" s="141"/>
      <c r="Z257" s="141"/>
      <c r="AA257" s="141"/>
      <c r="AB257" s="141"/>
      <c r="AC257" s="141"/>
      <c r="AD257" s="141"/>
      <c r="AE257" s="141"/>
      <c r="AF257" s="141"/>
      <c r="AG257" s="141"/>
      <c r="AH257" s="141"/>
      <c r="AI257" s="141"/>
      <c r="AJ257" s="141"/>
      <c r="AK257" s="141"/>
      <c r="AL257" s="141"/>
      <c r="AM257" s="141"/>
      <c r="AN257" s="141"/>
      <c r="AO257" s="141"/>
      <c r="AP257" s="141"/>
      <c r="AQ257" s="141"/>
      <c r="AR257" s="141"/>
      <c r="AS257" s="161"/>
      <c r="AT257" s="161"/>
      <c r="AU257" s="161"/>
      <c r="AV257" s="161"/>
      <c r="AW257" s="161"/>
      <c r="AX257" s="161"/>
      <c r="AY257" s="161"/>
      <c r="AZ257" s="161"/>
      <c r="BA257" s="161"/>
      <c r="BB257" s="161"/>
      <c r="BC257" s="161"/>
      <c r="BD257" s="161"/>
      <c r="BE257" s="161"/>
      <c r="BF257" s="161"/>
      <c r="BG257" s="161"/>
      <c r="BH257" s="161"/>
      <c r="BI257" s="161"/>
      <c r="BJ257" s="161"/>
      <c r="BK257" s="161"/>
      <c r="BL257" s="161"/>
      <c r="BM257" s="161"/>
      <c r="BN257" s="161"/>
      <c r="BO257" s="161"/>
      <c r="BP257" s="161"/>
      <c r="BQ257" s="161"/>
      <c r="BR257" s="161"/>
      <c r="BS257" s="161"/>
      <c r="BT257" s="75">
        <f t="shared" si="223"/>
        <v>0</v>
      </c>
      <c r="BU257" s="67">
        <f t="shared" ref="BU257" si="228">BU256*$BX$5</f>
        <v>0</v>
      </c>
      <c r="BV257" s="77"/>
      <c r="BW257" s="63">
        <f t="shared" si="224"/>
        <v>0</v>
      </c>
      <c r="BX257" s="64">
        <f t="shared" si="225"/>
        <v>0</v>
      </c>
    </row>
    <row r="258" spans="2:76" ht="30" x14ac:dyDescent="0.25">
      <c r="B258" s="196" t="s">
        <v>104</v>
      </c>
      <c r="C258" s="200"/>
      <c r="D258" s="574"/>
      <c r="E258" s="526"/>
      <c r="F258" s="523"/>
      <c r="G258" s="71" t="s">
        <v>44</v>
      </c>
      <c r="H258" s="141"/>
      <c r="I258" s="141"/>
      <c r="J258" s="141"/>
      <c r="K258" s="141"/>
      <c r="L258" s="141"/>
      <c r="M258" s="141"/>
      <c r="N258" s="141"/>
      <c r="O258" s="141"/>
      <c r="P258" s="141"/>
      <c r="Q258" s="141"/>
      <c r="R258" s="141"/>
      <c r="S258" s="141"/>
      <c r="T258" s="141"/>
      <c r="U258" s="141"/>
      <c r="V258" s="141"/>
      <c r="W258" s="141"/>
      <c r="X258" s="141"/>
      <c r="Y258" s="141"/>
      <c r="Z258" s="141"/>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c r="AV258" s="141"/>
      <c r="AW258" s="141"/>
      <c r="AX258" s="141"/>
      <c r="AY258" s="141"/>
      <c r="AZ258" s="141"/>
      <c r="BA258" s="141"/>
      <c r="BB258" s="141"/>
      <c r="BC258" s="141"/>
      <c r="BD258" s="141"/>
      <c r="BE258" s="141"/>
      <c r="BF258" s="141"/>
      <c r="BG258" s="141"/>
      <c r="BH258" s="141"/>
      <c r="BI258" s="141"/>
      <c r="BJ258" s="141"/>
      <c r="BK258" s="141"/>
      <c r="BL258" s="141"/>
      <c r="BM258" s="141"/>
      <c r="BN258" s="141"/>
      <c r="BO258" s="141"/>
      <c r="BP258" s="141"/>
      <c r="BQ258" s="141"/>
      <c r="BR258" s="141"/>
      <c r="BS258" s="141"/>
      <c r="BT258" s="76">
        <f t="shared" si="223"/>
        <v>0</v>
      </c>
      <c r="BU258" s="67">
        <f t="shared" ref="BU258" si="229">BU256*$BX$6</f>
        <v>0</v>
      </c>
      <c r="BV258" s="77"/>
      <c r="BW258" s="63">
        <f t="shared" si="224"/>
        <v>0</v>
      </c>
      <c r="BX258" s="64">
        <f t="shared" si="225"/>
        <v>0</v>
      </c>
    </row>
    <row r="259" spans="2:76" ht="15" x14ac:dyDescent="0.25">
      <c r="B259" s="65" t="s">
        <v>32</v>
      </c>
      <c r="C259" s="68"/>
      <c r="D259" s="574"/>
      <c r="E259" s="524"/>
      <c r="F259" s="521" t="str">
        <f>IF(E259="","",VLOOKUP(E259,Summary!$L$6:$M$106,2,FALSE))</f>
        <v/>
      </c>
      <c r="G259" s="73" t="s">
        <v>33</v>
      </c>
      <c r="H259" s="141"/>
      <c r="I259" s="141"/>
      <c r="J259" s="141"/>
      <c r="K259" s="141"/>
      <c r="L259" s="141"/>
      <c r="M259" s="141"/>
      <c r="N259" s="141"/>
      <c r="O259" s="141"/>
      <c r="P259" s="141"/>
      <c r="Q259" s="141"/>
      <c r="R259" s="141"/>
      <c r="S259" s="141"/>
      <c r="T259" s="141"/>
      <c r="U259" s="141"/>
      <c r="V259" s="141"/>
      <c r="W259" s="141"/>
      <c r="X259" s="141"/>
      <c r="Y259" s="141"/>
      <c r="Z259" s="141"/>
      <c r="AA259" s="141"/>
      <c r="AB259" s="141"/>
      <c r="AC259" s="141"/>
      <c r="AD259" s="141"/>
      <c r="AE259" s="141"/>
      <c r="AF259" s="141"/>
      <c r="AG259" s="141"/>
      <c r="AH259" s="141"/>
      <c r="AI259" s="141"/>
      <c r="AJ259" s="141"/>
      <c r="AK259" s="141"/>
      <c r="AL259" s="141"/>
      <c r="AM259" s="141"/>
      <c r="AN259" s="141"/>
      <c r="AO259" s="141"/>
      <c r="AP259" s="141"/>
      <c r="AQ259" s="141"/>
      <c r="AR259" s="141"/>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62">
        <f t="shared" si="223"/>
        <v>0</v>
      </c>
      <c r="BU259" s="66"/>
      <c r="BV259" s="77"/>
      <c r="BW259" s="63">
        <f t="shared" si="224"/>
        <v>0</v>
      </c>
      <c r="BX259" s="64">
        <f t="shared" si="225"/>
        <v>0</v>
      </c>
    </row>
    <row r="260" spans="2:76" ht="15" x14ac:dyDescent="0.25">
      <c r="B260" s="137" t="s">
        <v>42</v>
      </c>
      <c r="C260" s="199"/>
      <c r="D260" s="574"/>
      <c r="E260" s="525"/>
      <c r="F260" s="522"/>
      <c r="G260" s="74" t="s">
        <v>34</v>
      </c>
      <c r="H260" s="141"/>
      <c r="I260" s="141"/>
      <c r="J260" s="141"/>
      <c r="K260" s="141"/>
      <c r="L260" s="141"/>
      <c r="M260" s="141"/>
      <c r="N260" s="141"/>
      <c r="O260" s="141"/>
      <c r="P260" s="141"/>
      <c r="Q260" s="141"/>
      <c r="R260" s="141"/>
      <c r="S260" s="141"/>
      <c r="T260" s="141"/>
      <c r="U260" s="141"/>
      <c r="V260" s="141"/>
      <c r="W260" s="141"/>
      <c r="X260" s="141"/>
      <c r="Y260" s="141"/>
      <c r="Z260" s="141"/>
      <c r="AA260" s="141"/>
      <c r="AB260" s="141"/>
      <c r="AC260" s="141"/>
      <c r="AD260" s="141"/>
      <c r="AE260" s="141"/>
      <c r="AF260" s="141"/>
      <c r="AG260" s="141"/>
      <c r="AH260" s="141"/>
      <c r="AI260" s="141"/>
      <c r="AJ260" s="141"/>
      <c r="AK260" s="141"/>
      <c r="AL260" s="141"/>
      <c r="AM260" s="141"/>
      <c r="AN260" s="141"/>
      <c r="AO260" s="141"/>
      <c r="AP260" s="141"/>
      <c r="AQ260" s="141"/>
      <c r="AR260" s="141"/>
      <c r="AS260" s="161"/>
      <c r="AT260" s="161"/>
      <c r="AU260" s="161"/>
      <c r="AV260" s="161"/>
      <c r="AW260" s="161"/>
      <c r="AX260" s="161"/>
      <c r="AY260" s="161"/>
      <c r="AZ260" s="161"/>
      <c r="BA260" s="161"/>
      <c r="BB260" s="161"/>
      <c r="BC260" s="161"/>
      <c r="BD260" s="161"/>
      <c r="BE260" s="161"/>
      <c r="BF260" s="161"/>
      <c r="BG260" s="161"/>
      <c r="BH260" s="161"/>
      <c r="BI260" s="161"/>
      <c r="BJ260" s="161"/>
      <c r="BK260" s="161"/>
      <c r="BL260" s="161"/>
      <c r="BM260" s="161"/>
      <c r="BN260" s="161"/>
      <c r="BO260" s="161"/>
      <c r="BP260" s="161"/>
      <c r="BQ260" s="161"/>
      <c r="BR260" s="161"/>
      <c r="BS260" s="161"/>
      <c r="BT260" s="75">
        <f t="shared" si="223"/>
        <v>0</v>
      </c>
      <c r="BU260" s="67">
        <f t="shared" ref="BU260" si="230">BU259*$BX$5</f>
        <v>0</v>
      </c>
      <c r="BV260" s="77"/>
      <c r="BW260" s="63">
        <f t="shared" si="224"/>
        <v>0</v>
      </c>
      <c r="BX260" s="64">
        <f t="shared" si="225"/>
        <v>0</v>
      </c>
    </row>
    <row r="261" spans="2:76" ht="30" x14ac:dyDescent="0.25">
      <c r="B261" s="196" t="s">
        <v>104</v>
      </c>
      <c r="C261" s="200"/>
      <c r="D261" s="574"/>
      <c r="E261" s="526"/>
      <c r="F261" s="523"/>
      <c r="G261" s="71" t="s">
        <v>44</v>
      </c>
      <c r="H261" s="141"/>
      <c r="I261" s="141"/>
      <c r="J261" s="141"/>
      <c r="K261" s="141"/>
      <c r="L261" s="141"/>
      <c r="M261" s="141"/>
      <c r="N261" s="141"/>
      <c r="O261" s="141"/>
      <c r="P261" s="141"/>
      <c r="Q261" s="141"/>
      <c r="R261" s="141"/>
      <c r="S261" s="141"/>
      <c r="T261" s="141"/>
      <c r="U261" s="141"/>
      <c r="V261" s="141"/>
      <c r="W261" s="141"/>
      <c r="X261" s="141"/>
      <c r="Y261" s="141"/>
      <c r="Z261" s="141"/>
      <c r="AA261" s="141"/>
      <c r="AB261" s="141"/>
      <c r="AC261" s="141"/>
      <c r="AD261" s="141"/>
      <c r="AE261" s="141"/>
      <c r="AF261" s="141"/>
      <c r="AG261" s="141"/>
      <c r="AH261" s="141"/>
      <c r="AI261" s="141"/>
      <c r="AJ261" s="141"/>
      <c r="AK261" s="141"/>
      <c r="AL261" s="141"/>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76">
        <f t="shared" si="223"/>
        <v>0</v>
      </c>
      <c r="BU261" s="67">
        <f t="shared" ref="BU261" si="231">BU259*$BX$6</f>
        <v>0</v>
      </c>
      <c r="BV261" s="77"/>
      <c r="BW261" s="63">
        <f t="shared" si="224"/>
        <v>0</v>
      </c>
      <c r="BX261" s="64">
        <f t="shared" si="225"/>
        <v>0</v>
      </c>
    </row>
    <row r="262" spans="2:76" ht="15" x14ac:dyDescent="0.25">
      <c r="B262" s="65" t="s">
        <v>32</v>
      </c>
      <c r="C262" s="68"/>
      <c r="D262" s="574"/>
      <c r="E262" s="524"/>
      <c r="F262" s="521" t="str">
        <f>IF(E262="","",VLOOKUP(E262,Summary!$L$6:$M$106,2,FALSE))</f>
        <v/>
      </c>
      <c r="G262" s="73" t="s">
        <v>33</v>
      </c>
      <c r="H262" s="141"/>
      <c r="I262" s="141"/>
      <c r="J262" s="141"/>
      <c r="K262" s="141"/>
      <c r="L262" s="141"/>
      <c r="M262" s="141"/>
      <c r="N262" s="141"/>
      <c r="O262" s="141"/>
      <c r="P262" s="141"/>
      <c r="Q262" s="141"/>
      <c r="R262" s="141"/>
      <c r="S262" s="141"/>
      <c r="T262" s="141"/>
      <c r="U262" s="141"/>
      <c r="V262" s="141"/>
      <c r="W262" s="141"/>
      <c r="X262" s="141"/>
      <c r="Y262" s="141"/>
      <c r="Z262" s="141"/>
      <c r="AA262" s="141"/>
      <c r="AB262" s="141"/>
      <c r="AC262" s="141"/>
      <c r="AD262" s="141"/>
      <c r="AE262" s="141"/>
      <c r="AF262" s="141"/>
      <c r="AG262" s="141"/>
      <c r="AH262" s="141"/>
      <c r="AI262" s="141"/>
      <c r="AJ262" s="141"/>
      <c r="AK262" s="141"/>
      <c r="AL262" s="141"/>
      <c r="AM262" s="141"/>
      <c r="AN262" s="141"/>
      <c r="AO262" s="141"/>
      <c r="AP262" s="141"/>
      <c r="AQ262" s="141"/>
      <c r="AR262" s="141"/>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62">
        <f t="shared" si="223"/>
        <v>0</v>
      </c>
      <c r="BU262" s="66"/>
      <c r="BV262" s="77"/>
      <c r="BW262" s="63">
        <f t="shared" si="224"/>
        <v>0</v>
      </c>
      <c r="BX262" s="64">
        <f t="shared" si="225"/>
        <v>0</v>
      </c>
    </row>
    <row r="263" spans="2:76" ht="15" x14ac:dyDescent="0.25">
      <c r="B263" s="137" t="s">
        <v>42</v>
      </c>
      <c r="C263" s="199"/>
      <c r="D263" s="574"/>
      <c r="E263" s="525"/>
      <c r="F263" s="522"/>
      <c r="G263" s="74" t="s">
        <v>34</v>
      </c>
      <c r="H263" s="141"/>
      <c r="I263" s="141"/>
      <c r="J263" s="141"/>
      <c r="K263" s="141"/>
      <c r="L263" s="141"/>
      <c r="M263" s="141"/>
      <c r="N263" s="141"/>
      <c r="O263" s="141"/>
      <c r="P263" s="141"/>
      <c r="Q263" s="141"/>
      <c r="R263" s="141"/>
      <c r="S263" s="141"/>
      <c r="T263" s="141"/>
      <c r="U263" s="141"/>
      <c r="V263" s="141"/>
      <c r="W263" s="141"/>
      <c r="X263" s="141"/>
      <c r="Y263" s="141"/>
      <c r="Z263" s="141"/>
      <c r="AA263" s="141"/>
      <c r="AB263" s="141"/>
      <c r="AC263" s="141"/>
      <c r="AD263" s="141"/>
      <c r="AE263" s="141"/>
      <c r="AF263" s="141"/>
      <c r="AG263" s="141"/>
      <c r="AH263" s="141"/>
      <c r="AI263" s="141"/>
      <c r="AJ263" s="141"/>
      <c r="AK263" s="141"/>
      <c r="AL263" s="141"/>
      <c r="AM263" s="141"/>
      <c r="AN263" s="141"/>
      <c r="AO263" s="141"/>
      <c r="AP263" s="141"/>
      <c r="AQ263" s="141"/>
      <c r="AR263" s="141"/>
      <c r="AS263" s="161"/>
      <c r="AT263" s="161"/>
      <c r="AU263" s="161"/>
      <c r="AV263" s="161"/>
      <c r="AW263" s="161"/>
      <c r="AX263" s="161"/>
      <c r="AY263" s="161"/>
      <c r="AZ263" s="161"/>
      <c r="BA263" s="161"/>
      <c r="BB263" s="161"/>
      <c r="BC263" s="161"/>
      <c r="BD263" s="161"/>
      <c r="BE263" s="161"/>
      <c r="BF263" s="161"/>
      <c r="BG263" s="161"/>
      <c r="BH263" s="161"/>
      <c r="BI263" s="161"/>
      <c r="BJ263" s="161"/>
      <c r="BK263" s="161"/>
      <c r="BL263" s="161"/>
      <c r="BM263" s="161"/>
      <c r="BN263" s="161"/>
      <c r="BO263" s="161"/>
      <c r="BP263" s="161"/>
      <c r="BQ263" s="161"/>
      <c r="BR263" s="161"/>
      <c r="BS263" s="161"/>
      <c r="BT263" s="75">
        <f t="shared" si="223"/>
        <v>0</v>
      </c>
      <c r="BU263" s="67">
        <f t="shared" ref="BU263" si="232">BU262*$BX$5</f>
        <v>0</v>
      </c>
      <c r="BV263" s="77"/>
      <c r="BW263" s="63">
        <f t="shared" si="224"/>
        <v>0</v>
      </c>
      <c r="BX263" s="64">
        <f t="shared" si="225"/>
        <v>0</v>
      </c>
    </row>
    <row r="264" spans="2:76" ht="30" x14ac:dyDescent="0.25">
      <c r="B264" s="196" t="s">
        <v>104</v>
      </c>
      <c r="C264" s="200"/>
      <c r="D264" s="574"/>
      <c r="E264" s="526"/>
      <c r="F264" s="523"/>
      <c r="G264" s="71" t="s">
        <v>44</v>
      </c>
      <c r="H264" s="141"/>
      <c r="I264" s="141"/>
      <c r="J264" s="141"/>
      <c r="K264" s="141"/>
      <c r="L264" s="141"/>
      <c r="M264" s="141"/>
      <c r="N264" s="141"/>
      <c r="O264" s="141"/>
      <c r="P264" s="141"/>
      <c r="Q264" s="141"/>
      <c r="R264" s="141"/>
      <c r="S264" s="141"/>
      <c r="T264" s="141"/>
      <c r="U264" s="141"/>
      <c r="V264" s="141"/>
      <c r="W264" s="141"/>
      <c r="X264" s="141"/>
      <c r="Y264" s="141"/>
      <c r="Z264" s="141"/>
      <c r="AA264" s="141"/>
      <c r="AB264" s="141"/>
      <c r="AC264" s="141"/>
      <c r="AD264" s="141"/>
      <c r="AE264" s="141"/>
      <c r="AF264" s="141"/>
      <c r="AG264" s="141"/>
      <c r="AH264" s="141"/>
      <c r="AI264" s="141"/>
      <c r="AJ264" s="141"/>
      <c r="AK264" s="141"/>
      <c r="AL264" s="141"/>
      <c r="AM264" s="141"/>
      <c r="AN264" s="141"/>
      <c r="AO264" s="141"/>
      <c r="AP264" s="141"/>
      <c r="AQ264" s="141"/>
      <c r="AR264" s="141"/>
      <c r="AS264" s="141"/>
      <c r="AT264" s="141"/>
      <c r="AU264" s="141"/>
      <c r="AV264" s="141"/>
      <c r="AW264" s="141"/>
      <c r="AX264" s="141"/>
      <c r="AY264" s="141"/>
      <c r="AZ264" s="141"/>
      <c r="BA264" s="141"/>
      <c r="BB264" s="141"/>
      <c r="BC264" s="141"/>
      <c r="BD264" s="141"/>
      <c r="BE264" s="141"/>
      <c r="BF264" s="141"/>
      <c r="BG264" s="141"/>
      <c r="BH264" s="141"/>
      <c r="BI264" s="141"/>
      <c r="BJ264" s="141"/>
      <c r="BK264" s="141"/>
      <c r="BL264" s="141"/>
      <c r="BM264" s="141"/>
      <c r="BN264" s="141"/>
      <c r="BO264" s="141"/>
      <c r="BP264" s="141"/>
      <c r="BQ264" s="141"/>
      <c r="BR264" s="141"/>
      <c r="BS264" s="141"/>
      <c r="BT264" s="76">
        <f t="shared" si="223"/>
        <v>0</v>
      </c>
      <c r="BU264" s="67">
        <f t="shared" ref="BU264" si="233">BU262*$BX$6</f>
        <v>0</v>
      </c>
      <c r="BV264" s="77"/>
      <c r="BW264" s="63">
        <f t="shared" si="224"/>
        <v>0</v>
      </c>
      <c r="BX264" s="64">
        <f t="shared" si="225"/>
        <v>0</v>
      </c>
    </row>
    <row r="265" spans="2:76" ht="15" x14ac:dyDescent="0.25">
      <c r="B265" s="65" t="s">
        <v>32</v>
      </c>
      <c r="C265" s="68"/>
      <c r="D265" s="574"/>
      <c r="E265" s="524"/>
      <c r="F265" s="521" t="str">
        <f>IF(E265="","",VLOOKUP(E265,Summary!$L$6:$M$106,2,FALSE))</f>
        <v/>
      </c>
      <c r="G265" s="73" t="s">
        <v>33</v>
      </c>
      <c r="H265" s="141"/>
      <c r="I265" s="141"/>
      <c r="J265" s="141"/>
      <c r="K265" s="141"/>
      <c r="L265" s="141"/>
      <c r="M265" s="141"/>
      <c r="N265" s="141"/>
      <c r="O265" s="141"/>
      <c r="P265" s="141"/>
      <c r="Q265" s="141"/>
      <c r="R265" s="141"/>
      <c r="S265" s="141"/>
      <c r="T265" s="141"/>
      <c r="U265" s="141"/>
      <c r="V265" s="141"/>
      <c r="W265" s="141"/>
      <c r="X265" s="141"/>
      <c r="Y265" s="141"/>
      <c r="Z265" s="141"/>
      <c r="AA265" s="141"/>
      <c r="AB265" s="141"/>
      <c r="AC265" s="141"/>
      <c r="AD265" s="141"/>
      <c r="AE265" s="141"/>
      <c r="AF265" s="141"/>
      <c r="AG265" s="141"/>
      <c r="AH265" s="141"/>
      <c r="AI265" s="141"/>
      <c r="AJ265" s="141"/>
      <c r="AK265" s="141"/>
      <c r="AL265" s="141"/>
      <c r="AM265" s="141"/>
      <c r="AN265" s="141"/>
      <c r="AO265" s="141"/>
      <c r="AP265" s="141"/>
      <c r="AQ265" s="141"/>
      <c r="AR265" s="141"/>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62">
        <f t="shared" si="223"/>
        <v>0</v>
      </c>
      <c r="BU265" s="66"/>
      <c r="BV265" s="77"/>
      <c r="BW265" s="63">
        <f t="shared" si="224"/>
        <v>0</v>
      </c>
      <c r="BX265" s="64">
        <f t="shared" si="225"/>
        <v>0</v>
      </c>
    </row>
    <row r="266" spans="2:76" ht="15" x14ac:dyDescent="0.25">
      <c r="B266" s="137" t="s">
        <v>42</v>
      </c>
      <c r="C266" s="199"/>
      <c r="D266" s="574"/>
      <c r="E266" s="525"/>
      <c r="F266" s="522"/>
      <c r="G266" s="74" t="s">
        <v>34</v>
      </c>
      <c r="H266" s="141"/>
      <c r="I266" s="141"/>
      <c r="J266" s="141"/>
      <c r="K266" s="141"/>
      <c r="L266" s="141"/>
      <c r="M266" s="141"/>
      <c r="N266" s="141"/>
      <c r="O266" s="141"/>
      <c r="P266" s="141"/>
      <c r="Q266" s="141"/>
      <c r="R266" s="141"/>
      <c r="S266" s="141"/>
      <c r="T266" s="141"/>
      <c r="U266" s="141"/>
      <c r="V266" s="141"/>
      <c r="W266" s="141"/>
      <c r="X266" s="141"/>
      <c r="Y266" s="141"/>
      <c r="Z266" s="141"/>
      <c r="AA266" s="141"/>
      <c r="AB266" s="141"/>
      <c r="AC266" s="141"/>
      <c r="AD266" s="141"/>
      <c r="AE266" s="141"/>
      <c r="AF266" s="141"/>
      <c r="AG266" s="141"/>
      <c r="AH266" s="141"/>
      <c r="AI266" s="141"/>
      <c r="AJ266" s="141"/>
      <c r="AK266" s="141"/>
      <c r="AL266" s="141"/>
      <c r="AM266" s="141"/>
      <c r="AN266" s="141"/>
      <c r="AO266" s="141"/>
      <c r="AP266" s="141"/>
      <c r="AQ266" s="141"/>
      <c r="AR266" s="141"/>
      <c r="AS266" s="161"/>
      <c r="AT266" s="161"/>
      <c r="AU266" s="161"/>
      <c r="AV266" s="161"/>
      <c r="AW266" s="161"/>
      <c r="AX266" s="161"/>
      <c r="AY266" s="161"/>
      <c r="AZ266" s="161"/>
      <c r="BA266" s="161"/>
      <c r="BB266" s="161"/>
      <c r="BC266" s="161"/>
      <c r="BD266" s="161"/>
      <c r="BE266" s="161"/>
      <c r="BF266" s="161"/>
      <c r="BG266" s="161"/>
      <c r="BH266" s="161"/>
      <c r="BI266" s="161"/>
      <c r="BJ266" s="161"/>
      <c r="BK266" s="161"/>
      <c r="BL266" s="161"/>
      <c r="BM266" s="161"/>
      <c r="BN266" s="161"/>
      <c r="BO266" s="161"/>
      <c r="BP266" s="161"/>
      <c r="BQ266" s="161"/>
      <c r="BR266" s="161"/>
      <c r="BS266" s="161"/>
      <c r="BT266" s="75">
        <f t="shared" si="223"/>
        <v>0</v>
      </c>
      <c r="BU266" s="67">
        <f t="shared" ref="BU266" si="234">BU265*$BX$5</f>
        <v>0</v>
      </c>
      <c r="BV266" s="77"/>
      <c r="BW266" s="63">
        <f t="shared" si="224"/>
        <v>0</v>
      </c>
      <c r="BX266" s="64">
        <f t="shared" si="225"/>
        <v>0</v>
      </c>
    </row>
    <row r="267" spans="2:76" ht="30" x14ac:dyDescent="0.25">
      <c r="B267" s="196" t="s">
        <v>104</v>
      </c>
      <c r="C267" s="200"/>
      <c r="D267" s="574"/>
      <c r="E267" s="526"/>
      <c r="F267" s="523"/>
      <c r="G267" s="71" t="s">
        <v>44</v>
      </c>
      <c r="H267" s="141"/>
      <c r="I267" s="141"/>
      <c r="J267" s="141"/>
      <c r="K267" s="141"/>
      <c r="L267" s="141"/>
      <c r="M267" s="141"/>
      <c r="N267" s="141"/>
      <c r="O267" s="141"/>
      <c r="P267" s="141"/>
      <c r="Q267" s="141"/>
      <c r="R267" s="141"/>
      <c r="S267" s="141"/>
      <c r="T267" s="141"/>
      <c r="U267" s="141"/>
      <c r="V267" s="141"/>
      <c r="W267" s="141"/>
      <c r="X267" s="141"/>
      <c r="Y267" s="141"/>
      <c r="Z267" s="141"/>
      <c r="AA267" s="141"/>
      <c r="AB267" s="141"/>
      <c r="AC267" s="141"/>
      <c r="AD267" s="141"/>
      <c r="AE267" s="141"/>
      <c r="AF267" s="141"/>
      <c r="AG267" s="141"/>
      <c r="AH267" s="141"/>
      <c r="AI267" s="141"/>
      <c r="AJ267" s="141"/>
      <c r="AK267" s="141"/>
      <c r="AL267" s="141"/>
      <c r="AM267" s="141"/>
      <c r="AN267" s="141"/>
      <c r="AO267" s="141"/>
      <c r="AP267" s="141"/>
      <c r="AQ267" s="141"/>
      <c r="AR267" s="141"/>
      <c r="AS267" s="141"/>
      <c r="AT267" s="141"/>
      <c r="AU267" s="141"/>
      <c r="AV267" s="141"/>
      <c r="AW267" s="141"/>
      <c r="AX267" s="141"/>
      <c r="AY267" s="141"/>
      <c r="AZ267" s="141"/>
      <c r="BA267" s="141"/>
      <c r="BB267" s="141"/>
      <c r="BC267" s="141"/>
      <c r="BD267" s="141"/>
      <c r="BE267" s="141"/>
      <c r="BF267" s="141"/>
      <c r="BG267" s="141"/>
      <c r="BH267" s="141"/>
      <c r="BI267" s="141"/>
      <c r="BJ267" s="141"/>
      <c r="BK267" s="141"/>
      <c r="BL267" s="141"/>
      <c r="BM267" s="141"/>
      <c r="BN267" s="141"/>
      <c r="BO267" s="141"/>
      <c r="BP267" s="141"/>
      <c r="BQ267" s="141"/>
      <c r="BR267" s="141"/>
      <c r="BS267" s="141"/>
      <c r="BT267" s="76">
        <f t="shared" si="223"/>
        <v>0</v>
      </c>
      <c r="BU267" s="67">
        <f t="shared" ref="BU267" si="235">BU265*$BX$6</f>
        <v>0</v>
      </c>
      <c r="BV267" s="77"/>
      <c r="BW267" s="63">
        <f t="shared" si="224"/>
        <v>0</v>
      </c>
      <c r="BX267" s="64">
        <f t="shared" si="225"/>
        <v>0</v>
      </c>
    </row>
    <row r="268" spans="2:76" ht="15" x14ac:dyDescent="0.25">
      <c r="B268" s="65" t="s">
        <v>32</v>
      </c>
      <c r="C268" s="68"/>
      <c r="D268" s="574"/>
      <c r="E268" s="524"/>
      <c r="F268" s="521" t="str">
        <f>IF(E268="","",VLOOKUP(E268,Summary!$L$6:$M$106,2,FALSE))</f>
        <v/>
      </c>
      <c r="G268" s="73" t="s">
        <v>33</v>
      </c>
      <c r="H268" s="141"/>
      <c r="I268" s="141"/>
      <c r="J268" s="141"/>
      <c r="K268" s="141"/>
      <c r="L268" s="141"/>
      <c r="M268" s="141"/>
      <c r="N268" s="141"/>
      <c r="O268" s="141"/>
      <c r="P268" s="141"/>
      <c r="Q268" s="141"/>
      <c r="R268" s="141"/>
      <c r="S268" s="141"/>
      <c r="T268" s="141"/>
      <c r="U268" s="141"/>
      <c r="V268" s="141"/>
      <c r="W268" s="141"/>
      <c r="X268" s="141"/>
      <c r="Y268" s="141"/>
      <c r="Z268" s="141"/>
      <c r="AA268" s="141"/>
      <c r="AB268" s="141"/>
      <c r="AC268" s="141"/>
      <c r="AD268" s="141"/>
      <c r="AE268" s="141"/>
      <c r="AF268" s="141"/>
      <c r="AG268" s="141"/>
      <c r="AH268" s="141"/>
      <c r="AI268" s="141"/>
      <c r="AJ268" s="141"/>
      <c r="AK268" s="141"/>
      <c r="AL268" s="141"/>
      <c r="AM268" s="141"/>
      <c r="AN268" s="141"/>
      <c r="AO268" s="141"/>
      <c r="AP268" s="141"/>
      <c r="AQ268" s="141"/>
      <c r="AR268" s="141"/>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62">
        <f t="shared" si="223"/>
        <v>0</v>
      </c>
      <c r="BU268" s="66"/>
      <c r="BV268" s="77"/>
      <c r="BW268" s="63">
        <f t="shared" si="224"/>
        <v>0</v>
      </c>
      <c r="BX268" s="64">
        <f t="shared" si="225"/>
        <v>0</v>
      </c>
    </row>
    <row r="269" spans="2:76" ht="15" x14ac:dyDescent="0.25">
      <c r="B269" s="137" t="s">
        <v>42</v>
      </c>
      <c r="C269" s="199"/>
      <c r="D269" s="574"/>
      <c r="E269" s="525"/>
      <c r="F269" s="522"/>
      <c r="G269" s="74" t="s">
        <v>34</v>
      </c>
      <c r="H269" s="141"/>
      <c r="I269" s="141"/>
      <c r="J269" s="141"/>
      <c r="K269" s="141"/>
      <c r="L269" s="141"/>
      <c r="M269" s="141"/>
      <c r="N269" s="141"/>
      <c r="O269" s="141"/>
      <c r="P269" s="141"/>
      <c r="Q269" s="141"/>
      <c r="R269" s="141"/>
      <c r="S269" s="141"/>
      <c r="T269" s="141"/>
      <c r="U269" s="141"/>
      <c r="V269" s="141"/>
      <c r="W269" s="141"/>
      <c r="X269" s="141"/>
      <c r="Y269" s="141"/>
      <c r="Z269" s="141"/>
      <c r="AA269" s="141"/>
      <c r="AB269" s="141"/>
      <c r="AC269" s="141"/>
      <c r="AD269" s="141"/>
      <c r="AE269" s="141"/>
      <c r="AF269" s="141"/>
      <c r="AG269" s="141"/>
      <c r="AH269" s="141"/>
      <c r="AI269" s="141"/>
      <c r="AJ269" s="141"/>
      <c r="AK269" s="141"/>
      <c r="AL269" s="141"/>
      <c r="AM269" s="141"/>
      <c r="AN269" s="141"/>
      <c r="AO269" s="141"/>
      <c r="AP269" s="141"/>
      <c r="AQ269" s="141"/>
      <c r="AR269" s="141"/>
      <c r="AS269" s="161"/>
      <c r="AT269" s="161"/>
      <c r="AU269" s="161"/>
      <c r="AV269" s="161"/>
      <c r="AW269" s="161"/>
      <c r="AX269" s="161"/>
      <c r="AY269" s="161"/>
      <c r="AZ269" s="161"/>
      <c r="BA269" s="161"/>
      <c r="BB269" s="161"/>
      <c r="BC269" s="161"/>
      <c r="BD269" s="161"/>
      <c r="BE269" s="161"/>
      <c r="BF269" s="161"/>
      <c r="BG269" s="161"/>
      <c r="BH269" s="161"/>
      <c r="BI269" s="161"/>
      <c r="BJ269" s="161"/>
      <c r="BK269" s="161"/>
      <c r="BL269" s="161"/>
      <c r="BM269" s="161"/>
      <c r="BN269" s="161"/>
      <c r="BO269" s="161"/>
      <c r="BP269" s="161"/>
      <c r="BQ269" s="161"/>
      <c r="BR269" s="161"/>
      <c r="BS269" s="161"/>
      <c r="BT269" s="75">
        <f t="shared" si="223"/>
        <v>0</v>
      </c>
      <c r="BU269" s="67">
        <f t="shared" ref="BU269" si="236">BU268*$BX$5</f>
        <v>0</v>
      </c>
      <c r="BV269" s="77"/>
      <c r="BW269" s="63">
        <f t="shared" si="224"/>
        <v>0</v>
      </c>
      <c r="BX269" s="64">
        <f t="shared" si="225"/>
        <v>0</v>
      </c>
    </row>
    <row r="270" spans="2:76" ht="30" x14ac:dyDescent="0.25">
      <c r="B270" s="196" t="s">
        <v>104</v>
      </c>
      <c r="C270" s="200"/>
      <c r="D270" s="574"/>
      <c r="E270" s="526"/>
      <c r="F270" s="523"/>
      <c r="G270" s="71" t="s">
        <v>44</v>
      </c>
      <c r="H270" s="141"/>
      <c r="I270" s="141"/>
      <c r="J270" s="141"/>
      <c r="K270" s="141"/>
      <c r="L270" s="141"/>
      <c r="M270" s="141"/>
      <c r="N270" s="141"/>
      <c r="O270" s="141"/>
      <c r="P270" s="141"/>
      <c r="Q270" s="141"/>
      <c r="R270" s="141"/>
      <c r="S270" s="141"/>
      <c r="T270" s="141"/>
      <c r="U270" s="141"/>
      <c r="V270" s="141"/>
      <c r="W270" s="141"/>
      <c r="X270" s="141"/>
      <c r="Y270" s="141"/>
      <c r="Z270" s="141"/>
      <c r="AA270" s="141"/>
      <c r="AB270" s="141"/>
      <c r="AC270" s="141"/>
      <c r="AD270" s="141"/>
      <c r="AE270" s="141"/>
      <c r="AF270" s="141"/>
      <c r="AG270" s="141"/>
      <c r="AH270" s="141"/>
      <c r="AI270" s="141"/>
      <c r="AJ270" s="141"/>
      <c r="AK270" s="141"/>
      <c r="AL270" s="141"/>
      <c r="AM270" s="141"/>
      <c r="AN270" s="141"/>
      <c r="AO270" s="141"/>
      <c r="AP270" s="141"/>
      <c r="AQ270" s="141"/>
      <c r="AR270" s="141"/>
      <c r="AS270" s="141"/>
      <c r="AT270" s="141"/>
      <c r="AU270" s="141"/>
      <c r="AV270" s="141"/>
      <c r="AW270" s="141"/>
      <c r="AX270" s="141"/>
      <c r="AY270" s="141"/>
      <c r="AZ270" s="141"/>
      <c r="BA270" s="141"/>
      <c r="BB270" s="141"/>
      <c r="BC270" s="141"/>
      <c r="BD270" s="141"/>
      <c r="BE270" s="141"/>
      <c r="BF270" s="141"/>
      <c r="BG270" s="141"/>
      <c r="BH270" s="141"/>
      <c r="BI270" s="141"/>
      <c r="BJ270" s="141"/>
      <c r="BK270" s="141"/>
      <c r="BL270" s="141"/>
      <c r="BM270" s="141"/>
      <c r="BN270" s="141"/>
      <c r="BO270" s="141"/>
      <c r="BP270" s="141"/>
      <c r="BQ270" s="141"/>
      <c r="BR270" s="141"/>
      <c r="BS270" s="141"/>
      <c r="BT270" s="76">
        <f t="shared" si="223"/>
        <v>0</v>
      </c>
      <c r="BU270" s="67">
        <f t="shared" ref="BU270" si="237">BU268*$BX$6</f>
        <v>0</v>
      </c>
      <c r="BV270" s="77"/>
      <c r="BW270" s="63">
        <f t="shared" si="224"/>
        <v>0</v>
      </c>
      <c r="BX270" s="64">
        <f t="shared" si="225"/>
        <v>0</v>
      </c>
    </row>
    <row r="271" spans="2:76" ht="15" x14ac:dyDescent="0.25">
      <c r="B271" s="65" t="s">
        <v>32</v>
      </c>
      <c r="C271" s="68"/>
      <c r="D271" s="574"/>
      <c r="E271" s="524"/>
      <c r="F271" s="521" t="str">
        <f>IF(E271="","",VLOOKUP(E271,Summary!$L$6:$M$106,2,FALSE))</f>
        <v/>
      </c>
      <c r="G271" s="73" t="s">
        <v>33</v>
      </c>
      <c r="H271" s="141"/>
      <c r="I271" s="141"/>
      <c r="J271" s="141"/>
      <c r="K271" s="141"/>
      <c r="L271" s="141"/>
      <c r="M271" s="141"/>
      <c r="N271" s="141"/>
      <c r="O271" s="141"/>
      <c r="P271" s="141"/>
      <c r="Q271" s="141"/>
      <c r="R271" s="141"/>
      <c r="S271" s="141"/>
      <c r="T271" s="141"/>
      <c r="U271" s="141"/>
      <c r="V271" s="141"/>
      <c r="W271" s="141"/>
      <c r="X271" s="141"/>
      <c r="Y271" s="141"/>
      <c r="Z271" s="141"/>
      <c r="AA271" s="141"/>
      <c r="AB271" s="141"/>
      <c r="AC271" s="141"/>
      <c r="AD271" s="141"/>
      <c r="AE271" s="141"/>
      <c r="AF271" s="141"/>
      <c r="AG271" s="141"/>
      <c r="AH271" s="141"/>
      <c r="AI271" s="141"/>
      <c r="AJ271" s="141"/>
      <c r="AK271" s="141"/>
      <c r="AL271" s="141"/>
      <c r="AM271" s="141"/>
      <c r="AN271" s="141"/>
      <c r="AO271" s="141"/>
      <c r="AP271" s="141"/>
      <c r="AQ271" s="141"/>
      <c r="AR271" s="141"/>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62">
        <f t="shared" si="223"/>
        <v>0</v>
      </c>
      <c r="BU271" s="66"/>
      <c r="BV271" s="77"/>
      <c r="BW271" s="63">
        <f t="shared" si="224"/>
        <v>0</v>
      </c>
      <c r="BX271" s="64">
        <f t="shared" si="225"/>
        <v>0</v>
      </c>
    </row>
    <row r="272" spans="2:76" ht="15" x14ac:dyDescent="0.25">
      <c r="B272" s="137" t="s">
        <v>42</v>
      </c>
      <c r="C272" s="199"/>
      <c r="D272" s="574"/>
      <c r="E272" s="525"/>
      <c r="F272" s="522"/>
      <c r="G272" s="74" t="s">
        <v>34</v>
      </c>
      <c r="H272" s="141"/>
      <c r="I272" s="141"/>
      <c r="J272" s="141"/>
      <c r="K272" s="141"/>
      <c r="L272" s="141"/>
      <c r="M272" s="141"/>
      <c r="N272" s="141"/>
      <c r="O272" s="141"/>
      <c r="P272" s="141"/>
      <c r="Q272" s="141"/>
      <c r="R272" s="141"/>
      <c r="S272" s="141"/>
      <c r="T272" s="141"/>
      <c r="U272" s="141"/>
      <c r="V272" s="141"/>
      <c r="W272" s="141"/>
      <c r="X272" s="141"/>
      <c r="Y272" s="141"/>
      <c r="Z272" s="141"/>
      <c r="AA272" s="141"/>
      <c r="AB272" s="141"/>
      <c r="AC272" s="141"/>
      <c r="AD272" s="141"/>
      <c r="AE272" s="141"/>
      <c r="AF272" s="141"/>
      <c r="AG272" s="141"/>
      <c r="AH272" s="141"/>
      <c r="AI272" s="141"/>
      <c r="AJ272" s="141"/>
      <c r="AK272" s="141"/>
      <c r="AL272" s="141"/>
      <c r="AM272" s="141"/>
      <c r="AN272" s="141"/>
      <c r="AO272" s="141"/>
      <c r="AP272" s="141"/>
      <c r="AQ272" s="141"/>
      <c r="AR272" s="141"/>
      <c r="AS272" s="161"/>
      <c r="AT272" s="161"/>
      <c r="AU272" s="161"/>
      <c r="AV272" s="161"/>
      <c r="AW272" s="161"/>
      <c r="AX272" s="161"/>
      <c r="AY272" s="161"/>
      <c r="AZ272" s="161"/>
      <c r="BA272" s="161"/>
      <c r="BB272" s="161"/>
      <c r="BC272" s="161"/>
      <c r="BD272" s="161"/>
      <c r="BE272" s="161"/>
      <c r="BF272" s="161"/>
      <c r="BG272" s="161"/>
      <c r="BH272" s="161"/>
      <c r="BI272" s="161"/>
      <c r="BJ272" s="161"/>
      <c r="BK272" s="161"/>
      <c r="BL272" s="161"/>
      <c r="BM272" s="161"/>
      <c r="BN272" s="161"/>
      <c r="BO272" s="161"/>
      <c r="BP272" s="161"/>
      <c r="BQ272" s="161"/>
      <c r="BR272" s="161"/>
      <c r="BS272" s="161"/>
      <c r="BT272" s="75">
        <f t="shared" si="223"/>
        <v>0</v>
      </c>
      <c r="BU272" s="67">
        <f t="shared" ref="BU272" si="238">BU271*$BX$5</f>
        <v>0</v>
      </c>
      <c r="BV272" s="77"/>
      <c r="BW272" s="63">
        <f t="shared" si="224"/>
        <v>0</v>
      </c>
      <c r="BX272" s="64">
        <f t="shared" si="225"/>
        <v>0</v>
      </c>
    </row>
    <row r="273" spans="2:76" ht="30" x14ac:dyDescent="0.25">
      <c r="B273" s="196" t="s">
        <v>104</v>
      </c>
      <c r="C273" s="200"/>
      <c r="D273" s="574"/>
      <c r="E273" s="526"/>
      <c r="F273" s="523"/>
      <c r="G273" s="71" t="s">
        <v>44</v>
      </c>
      <c r="H273" s="141"/>
      <c r="I273" s="141"/>
      <c r="J273" s="141"/>
      <c r="K273" s="141"/>
      <c r="L273" s="141"/>
      <c r="M273" s="141"/>
      <c r="N273" s="141"/>
      <c r="O273" s="141"/>
      <c r="P273" s="141"/>
      <c r="Q273" s="141"/>
      <c r="R273" s="141"/>
      <c r="S273" s="141"/>
      <c r="T273" s="141"/>
      <c r="U273" s="141"/>
      <c r="V273" s="141"/>
      <c r="W273" s="141"/>
      <c r="X273" s="141"/>
      <c r="Y273" s="141"/>
      <c r="Z273" s="141"/>
      <c r="AA273" s="141"/>
      <c r="AB273" s="141"/>
      <c r="AC273" s="141"/>
      <c r="AD273" s="141"/>
      <c r="AE273" s="141"/>
      <c r="AF273" s="141"/>
      <c r="AG273" s="141"/>
      <c r="AH273" s="141"/>
      <c r="AI273" s="141"/>
      <c r="AJ273" s="141"/>
      <c r="AK273" s="141"/>
      <c r="AL273" s="141"/>
      <c r="AM273" s="141"/>
      <c r="AN273" s="141"/>
      <c r="AO273" s="141"/>
      <c r="AP273" s="141"/>
      <c r="AQ273" s="141"/>
      <c r="AR273" s="141"/>
      <c r="AS273" s="141"/>
      <c r="AT273" s="141"/>
      <c r="AU273" s="141"/>
      <c r="AV273" s="141"/>
      <c r="AW273" s="141"/>
      <c r="AX273" s="141"/>
      <c r="AY273" s="141"/>
      <c r="AZ273" s="141"/>
      <c r="BA273" s="141"/>
      <c r="BB273" s="141"/>
      <c r="BC273" s="141"/>
      <c r="BD273" s="141"/>
      <c r="BE273" s="141"/>
      <c r="BF273" s="141"/>
      <c r="BG273" s="141"/>
      <c r="BH273" s="141"/>
      <c r="BI273" s="141"/>
      <c r="BJ273" s="141"/>
      <c r="BK273" s="141"/>
      <c r="BL273" s="141"/>
      <c r="BM273" s="141"/>
      <c r="BN273" s="141"/>
      <c r="BO273" s="141"/>
      <c r="BP273" s="141"/>
      <c r="BQ273" s="141"/>
      <c r="BR273" s="141"/>
      <c r="BS273" s="141"/>
      <c r="BT273" s="76">
        <f t="shared" si="223"/>
        <v>0</v>
      </c>
      <c r="BU273" s="67">
        <f t="shared" ref="BU273" si="239">BU271*$BX$6</f>
        <v>0</v>
      </c>
      <c r="BV273" s="77"/>
      <c r="BW273" s="63">
        <f t="shared" si="224"/>
        <v>0</v>
      </c>
      <c r="BX273" s="64">
        <f t="shared" si="225"/>
        <v>0</v>
      </c>
    </row>
    <row r="274" spans="2:76" ht="15" x14ac:dyDescent="0.25">
      <c r="B274" s="65" t="s">
        <v>32</v>
      </c>
      <c r="C274" s="68"/>
      <c r="D274" s="574"/>
      <c r="E274" s="524"/>
      <c r="F274" s="521" t="str">
        <f>IF(E274="","",VLOOKUP(E274,Summary!$L$6:$M$106,2,FALSE))</f>
        <v/>
      </c>
      <c r="G274" s="73" t="s">
        <v>33</v>
      </c>
      <c r="H274" s="141"/>
      <c r="I274" s="141"/>
      <c r="J274" s="141"/>
      <c r="K274" s="141"/>
      <c r="L274" s="141"/>
      <c r="M274" s="141"/>
      <c r="N274" s="141"/>
      <c r="O274" s="141"/>
      <c r="P274" s="141"/>
      <c r="Q274" s="141"/>
      <c r="R274" s="141"/>
      <c r="S274" s="141"/>
      <c r="T274" s="141"/>
      <c r="U274" s="141"/>
      <c r="V274" s="141"/>
      <c r="W274" s="141"/>
      <c r="X274" s="141"/>
      <c r="Y274" s="141"/>
      <c r="Z274" s="141"/>
      <c r="AA274" s="141"/>
      <c r="AB274" s="141"/>
      <c r="AC274" s="141"/>
      <c r="AD274" s="141"/>
      <c r="AE274" s="141"/>
      <c r="AF274" s="141"/>
      <c r="AG274" s="141"/>
      <c r="AH274" s="141"/>
      <c r="AI274" s="141"/>
      <c r="AJ274" s="141"/>
      <c r="AK274" s="141"/>
      <c r="AL274" s="141"/>
      <c r="AM274" s="141"/>
      <c r="AN274" s="141"/>
      <c r="AO274" s="141"/>
      <c r="AP274" s="141"/>
      <c r="AQ274" s="141"/>
      <c r="AR274" s="141"/>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62">
        <f t="shared" si="223"/>
        <v>0</v>
      </c>
      <c r="BU274" s="66"/>
      <c r="BV274" s="77"/>
      <c r="BW274" s="63">
        <f t="shared" si="224"/>
        <v>0</v>
      </c>
      <c r="BX274" s="64">
        <f t="shared" si="225"/>
        <v>0</v>
      </c>
    </row>
    <row r="275" spans="2:76" ht="15" x14ac:dyDescent="0.25">
      <c r="B275" s="137" t="s">
        <v>42</v>
      </c>
      <c r="C275" s="199"/>
      <c r="D275" s="574"/>
      <c r="E275" s="525"/>
      <c r="F275" s="522"/>
      <c r="G275" s="74" t="s">
        <v>34</v>
      </c>
      <c r="H275" s="141"/>
      <c r="I275" s="141"/>
      <c r="J275" s="141"/>
      <c r="K275" s="141"/>
      <c r="L275" s="141"/>
      <c r="M275" s="141"/>
      <c r="N275" s="141"/>
      <c r="O275" s="141"/>
      <c r="P275" s="141"/>
      <c r="Q275" s="141"/>
      <c r="R275" s="141"/>
      <c r="S275" s="141"/>
      <c r="T275" s="141"/>
      <c r="U275" s="141"/>
      <c r="V275" s="141"/>
      <c r="W275" s="141"/>
      <c r="X275" s="141"/>
      <c r="Y275" s="141"/>
      <c r="Z275" s="141"/>
      <c r="AA275" s="141"/>
      <c r="AB275" s="141"/>
      <c r="AC275" s="141"/>
      <c r="AD275" s="141"/>
      <c r="AE275" s="141"/>
      <c r="AF275" s="141"/>
      <c r="AG275" s="141"/>
      <c r="AH275" s="141"/>
      <c r="AI275" s="141"/>
      <c r="AJ275" s="141"/>
      <c r="AK275" s="141"/>
      <c r="AL275" s="141"/>
      <c r="AM275" s="141"/>
      <c r="AN275" s="141"/>
      <c r="AO275" s="141"/>
      <c r="AP275" s="141"/>
      <c r="AQ275" s="141"/>
      <c r="AR275" s="141"/>
      <c r="AS275" s="161"/>
      <c r="AT275" s="161"/>
      <c r="AU275" s="161"/>
      <c r="AV275" s="161"/>
      <c r="AW275" s="161"/>
      <c r="AX275" s="161"/>
      <c r="AY275" s="161"/>
      <c r="AZ275" s="161"/>
      <c r="BA275" s="161"/>
      <c r="BB275" s="161"/>
      <c r="BC275" s="161"/>
      <c r="BD275" s="161"/>
      <c r="BE275" s="161"/>
      <c r="BF275" s="161"/>
      <c r="BG275" s="161"/>
      <c r="BH275" s="161"/>
      <c r="BI275" s="161"/>
      <c r="BJ275" s="161"/>
      <c r="BK275" s="161"/>
      <c r="BL275" s="161"/>
      <c r="BM275" s="161"/>
      <c r="BN275" s="161"/>
      <c r="BO275" s="161"/>
      <c r="BP275" s="161"/>
      <c r="BQ275" s="161"/>
      <c r="BR275" s="161"/>
      <c r="BS275" s="161"/>
      <c r="BT275" s="75">
        <f t="shared" si="223"/>
        <v>0</v>
      </c>
      <c r="BU275" s="67">
        <f t="shared" ref="BU275" si="240">BU274*$BX$5</f>
        <v>0</v>
      </c>
      <c r="BV275" s="77"/>
      <c r="BW275" s="63">
        <f t="shared" si="224"/>
        <v>0</v>
      </c>
      <c r="BX275" s="64">
        <f t="shared" si="225"/>
        <v>0</v>
      </c>
    </row>
    <row r="276" spans="2:76" ht="30" x14ac:dyDescent="0.25">
      <c r="B276" s="196" t="s">
        <v>104</v>
      </c>
      <c r="C276" s="200"/>
      <c r="D276" s="574"/>
      <c r="E276" s="526"/>
      <c r="F276" s="523"/>
      <c r="G276" s="71" t="s">
        <v>44</v>
      </c>
      <c r="H276" s="141"/>
      <c r="I276" s="141"/>
      <c r="J276" s="141"/>
      <c r="K276" s="141"/>
      <c r="L276" s="141"/>
      <c r="M276" s="141"/>
      <c r="N276" s="141"/>
      <c r="O276" s="141"/>
      <c r="P276" s="141"/>
      <c r="Q276" s="141"/>
      <c r="R276" s="141"/>
      <c r="S276" s="141"/>
      <c r="T276" s="141"/>
      <c r="U276" s="141"/>
      <c r="V276" s="141"/>
      <c r="W276" s="141"/>
      <c r="X276" s="141"/>
      <c r="Y276" s="141"/>
      <c r="Z276" s="141"/>
      <c r="AA276" s="141"/>
      <c r="AB276" s="141"/>
      <c r="AC276" s="141"/>
      <c r="AD276" s="141"/>
      <c r="AE276" s="141"/>
      <c r="AF276" s="141"/>
      <c r="AG276" s="141"/>
      <c r="AH276" s="141"/>
      <c r="AI276" s="141"/>
      <c r="AJ276" s="141"/>
      <c r="AK276" s="141"/>
      <c r="AL276" s="141"/>
      <c r="AM276" s="141"/>
      <c r="AN276" s="141"/>
      <c r="AO276" s="141"/>
      <c r="AP276" s="141"/>
      <c r="AQ276" s="141"/>
      <c r="AR276" s="141"/>
      <c r="AS276" s="141"/>
      <c r="AT276" s="141"/>
      <c r="AU276" s="141"/>
      <c r="AV276" s="141"/>
      <c r="AW276" s="141"/>
      <c r="AX276" s="141"/>
      <c r="AY276" s="141"/>
      <c r="AZ276" s="141"/>
      <c r="BA276" s="141"/>
      <c r="BB276" s="141"/>
      <c r="BC276" s="141"/>
      <c r="BD276" s="141"/>
      <c r="BE276" s="141"/>
      <c r="BF276" s="141"/>
      <c r="BG276" s="141"/>
      <c r="BH276" s="141"/>
      <c r="BI276" s="141"/>
      <c r="BJ276" s="141"/>
      <c r="BK276" s="141"/>
      <c r="BL276" s="141"/>
      <c r="BM276" s="141"/>
      <c r="BN276" s="141"/>
      <c r="BO276" s="141"/>
      <c r="BP276" s="141"/>
      <c r="BQ276" s="141"/>
      <c r="BR276" s="141"/>
      <c r="BS276" s="141"/>
      <c r="BT276" s="76">
        <f t="shared" si="223"/>
        <v>0</v>
      </c>
      <c r="BU276" s="67">
        <f t="shared" ref="BU276" si="241">BU274*$BX$6</f>
        <v>0</v>
      </c>
      <c r="BV276" s="77"/>
      <c r="BW276" s="63">
        <f t="shared" si="224"/>
        <v>0</v>
      </c>
      <c r="BX276" s="64">
        <f t="shared" si="225"/>
        <v>0</v>
      </c>
    </row>
    <row r="277" spans="2:76" ht="15" x14ac:dyDescent="0.25">
      <c r="B277" s="65" t="s">
        <v>32</v>
      </c>
      <c r="C277" s="68"/>
      <c r="D277" s="574"/>
      <c r="E277" s="524"/>
      <c r="F277" s="521" t="str">
        <f>IF(E277="","",VLOOKUP(E277,Summary!$L$6:$M$106,2,FALSE))</f>
        <v/>
      </c>
      <c r="G277" s="73" t="s">
        <v>33</v>
      </c>
      <c r="H277" s="141"/>
      <c r="I277" s="141"/>
      <c r="J277" s="141"/>
      <c r="K277" s="141"/>
      <c r="L277" s="141"/>
      <c r="M277" s="141"/>
      <c r="N277" s="141"/>
      <c r="O277" s="141"/>
      <c r="P277" s="141"/>
      <c r="Q277" s="141"/>
      <c r="R277" s="141"/>
      <c r="S277" s="141"/>
      <c r="T277" s="141"/>
      <c r="U277" s="141"/>
      <c r="V277" s="141"/>
      <c r="W277" s="141"/>
      <c r="X277" s="141"/>
      <c r="Y277" s="141"/>
      <c r="Z277" s="141"/>
      <c r="AA277" s="141"/>
      <c r="AB277" s="141"/>
      <c r="AC277" s="141"/>
      <c r="AD277" s="141"/>
      <c r="AE277" s="141"/>
      <c r="AF277" s="141"/>
      <c r="AG277" s="141"/>
      <c r="AH277" s="141"/>
      <c r="AI277" s="141"/>
      <c r="AJ277" s="141"/>
      <c r="AK277" s="141"/>
      <c r="AL277" s="141"/>
      <c r="AM277" s="141"/>
      <c r="AN277" s="141"/>
      <c r="AO277" s="141"/>
      <c r="AP277" s="141"/>
      <c r="AQ277" s="141"/>
      <c r="AR277" s="141"/>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62">
        <f t="shared" si="223"/>
        <v>0</v>
      </c>
      <c r="BU277" s="66"/>
      <c r="BV277" s="77"/>
      <c r="BW277" s="63">
        <f t="shared" si="224"/>
        <v>0</v>
      </c>
      <c r="BX277" s="64">
        <f t="shared" si="225"/>
        <v>0</v>
      </c>
    </row>
    <row r="278" spans="2:76" ht="15" x14ac:dyDescent="0.25">
      <c r="B278" s="137" t="s">
        <v>42</v>
      </c>
      <c r="C278" s="199"/>
      <c r="D278" s="574"/>
      <c r="E278" s="525"/>
      <c r="F278" s="522"/>
      <c r="G278" s="74" t="s">
        <v>34</v>
      </c>
      <c r="H278" s="141"/>
      <c r="I278" s="141"/>
      <c r="J278" s="141"/>
      <c r="K278" s="141"/>
      <c r="L278" s="141"/>
      <c r="M278" s="141"/>
      <c r="N278" s="141"/>
      <c r="O278" s="141"/>
      <c r="P278" s="141"/>
      <c r="Q278" s="141"/>
      <c r="R278" s="141"/>
      <c r="S278" s="141"/>
      <c r="T278" s="141"/>
      <c r="U278" s="141"/>
      <c r="V278" s="141"/>
      <c r="W278" s="141"/>
      <c r="X278" s="141"/>
      <c r="Y278" s="141"/>
      <c r="Z278" s="141"/>
      <c r="AA278" s="141"/>
      <c r="AB278" s="141"/>
      <c r="AC278" s="141"/>
      <c r="AD278" s="141"/>
      <c r="AE278" s="141"/>
      <c r="AF278" s="141"/>
      <c r="AG278" s="141"/>
      <c r="AH278" s="141"/>
      <c r="AI278" s="141"/>
      <c r="AJ278" s="141"/>
      <c r="AK278" s="141"/>
      <c r="AL278" s="141"/>
      <c r="AM278" s="141"/>
      <c r="AN278" s="141"/>
      <c r="AO278" s="141"/>
      <c r="AP278" s="141"/>
      <c r="AQ278" s="141"/>
      <c r="AR278" s="141"/>
      <c r="AS278" s="161"/>
      <c r="AT278" s="161"/>
      <c r="AU278" s="161"/>
      <c r="AV278" s="161"/>
      <c r="AW278" s="161"/>
      <c r="AX278" s="161"/>
      <c r="AY278" s="161"/>
      <c r="AZ278" s="161"/>
      <c r="BA278" s="161"/>
      <c r="BB278" s="161"/>
      <c r="BC278" s="161"/>
      <c r="BD278" s="161"/>
      <c r="BE278" s="161"/>
      <c r="BF278" s="161"/>
      <c r="BG278" s="161"/>
      <c r="BH278" s="161"/>
      <c r="BI278" s="161"/>
      <c r="BJ278" s="161"/>
      <c r="BK278" s="161"/>
      <c r="BL278" s="161"/>
      <c r="BM278" s="161"/>
      <c r="BN278" s="161"/>
      <c r="BO278" s="161"/>
      <c r="BP278" s="161"/>
      <c r="BQ278" s="161"/>
      <c r="BR278" s="161"/>
      <c r="BS278" s="161"/>
      <c r="BT278" s="75">
        <f t="shared" si="223"/>
        <v>0</v>
      </c>
      <c r="BU278" s="67">
        <f t="shared" ref="BU278" si="242">BU277*$BX$5</f>
        <v>0</v>
      </c>
      <c r="BV278" s="77"/>
      <c r="BW278" s="63">
        <f t="shared" si="224"/>
        <v>0</v>
      </c>
      <c r="BX278" s="64">
        <f t="shared" si="225"/>
        <v>0</v>
      </c>
    </row>
    <row r="279" spans="2:76" ht="30" x14ac:dyDescent="0.25">
      <c r="B279" s="196" t="s">
        <v>104</v>
      </c>
      <c r="C279" s="200"/>
      <c r="D279" s="574"/>
      <c r="E279" s="526"/>
      <c r="F279" s="523"/>
      <c r="G279" s="71" t="s">
        <v>44</v>
      </c>
      <c r="H279" s="141"/>
      <c r="I279" s="141"/>
      <c r="J279" s="141"/>
      <c r="K279" s="141"/>
      <c r="L279" s="141"/>
      <c r="M279" s="141"/>
      <c r="N279" s="141"/>
      <c r="O279" s="141"/>
      <c r="P279" s="141"/>
      <c r="Q279" s="141"/>
      <c r="R279" s="141"/>
      <c r="S279" s="141"/>
      <c r="T279" s="141"/>
      <c r="U279" s="141"/>
      <c r="V279" s="141"/>
      <c r="W279" s="141"/>
      <c r="X279" s="141"/>
      <c r="Y279" s="141"/>
      <c r="Z279" s="141"/>
      <c r="AA279" s="141"/>
      <c r="AB279" s="141"/>
      <c r="AC279" s="141"/>
      <c r="AD279" s="141"/>
      <c r="AE279" s="141"/>
      <c r="AF279" s="141"/>
      <c r="AG279" s="141"/>
      <c r="AH279" s="141"/>
      <c r="AI279" s="141"/>
      <c r="AJ279" s="141"/>
      <c r="AK279" s="141"/>
      <c r="AL279" s="141"/>
      <c r="AM279" s="141"/>
      <c r="AN279" s="141"/>
      <c r="AO279" s="141"/>
      <c r="AP279" s="141"/>
      <c r="AQ279" s="141"/>
      <c r="AR279" s="141"/>
      <c r="AS279" s="141"/>
      <c r="AT279" s="141"/>
      <c r="AU279" s="141"/>
      <c r="AV279" s="141"/>
      <c r="AW279" s="141"/>
      <c r="AX279" s="141"/>
      <c r="AY279" s="141"/>
      <c r="AZ279" s="141"/>
      <c r="BA279" s="141"/>
      <c r="BB279" s="141"/>
      <c r="BC279" s="141"/>
      <c r="BD279" s="141"/>
      <c r="BE279" s="141"/>
      <c r="BF279" s="141"/>
      <c r="BG279" s="141"/>
      <c r="BH279" s="141"/>
      <c r="BI279" s="141"/>
      <c r="BJ279" s="141"/>
      <c r="BK279" s="141"/>
      <c r="BL279" s="141"/>
      <c r="BM279" s="141"/>
      <c r="BN279" s="141"/>
      <c r="BO279" s="141"/>
      <c r="BP279" s="141"/>
      <c r="BQ279" s="141"/>
      <c r="BR279" s="141"/>
      <c r="BS279" s="141"/>
      <c r="BT279" s="76">
        <f t="shared" si="223"/>
        <v>0</v>
      </c>
      <c r="BU279" s="67">
        <f t="shared" ref="BU279" si="243">BU277*$BX$6</f>
        <v>0</v>
      </c>
      <c r="BV279" s="77"/>
      <c r="BW279" s="63">
        <f t="shared" si="224"/>
        <v>0</v>
      </c>
      <c r="BX279" s="64">
        <f t="shared" si="225"/>
        <v>0</v>
      </c>
    </row>
    <row r="280" spans="2:76" ht="15" x14ac:dyDescent="0.25">
      <c r="B280" s="65" t="s">
        <v>32</v>
      </c>
      <c r="C280" s="68"/>
      <c r="D280" s="574"/>
      <c r="E280" s="524"/>
      <c r="F280" s="521" t="str">
        <f>IF(E280="","",VLOOKUP(E280,Summary!$L$6:$M$106,2,FALSE))</f>
        <v/>
      </c>
      <c r="G280" s="73" t="s">
        <v>33</v>
      </c>
      <c r="H280" s="141"/>
      <c r="I280" s="141"/>
      <c r="J280" s="141"/>
      <c r="K280" s="141"/>
      <c r="L280" s="141"/>
      <c r="M280" s="141"/>
      <c r="N280" s="141"/>
      <c r="O280" s="141"/>
      <c r="P280" s="141"/>
      <c r="Q280" s="141"/>
      <c r="R280" s="141"/>
      <c r="S280" s="141"/>
      <c r="T280" s="141"/>
      <c r="U280" s="141"/>
      <c r="V280" s="141"/>
      <c r="W280" s="141"/>
      <c r="X280" s="141"/>
      <c r="Y280" s="141"/>
      <c r="Z280" s="141"/>
      <c r="AA280" s="141"/>
      <c r="AB280" s="141"/>
      <c r="AC280" s="141"/>
      <c r="AD280" s="141"/>
      <c r="AE280" s="141"/>
      <c r="AF280" s="141"/>
      <c r="AG280" s="141"/>
      <c r="AH280" s="141"/>
      <c r="AI280" s="141"/>
      <c r="AJ280" s="141"/>
      <c r="AK280" s="141"/>
      <c r="AL280" s="141"/>
      <c r="AM280" s="141"/>
      <c r="AN280" s="141"/>
      <c r="AO280" s="141"/>
      <c r="AP280" s="141"/>
      <c r="AQ280" s="141"/>
      <c r="AR280" s="141"/>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62">
        <f t="shared" si="223"/>
        <v>0</v>
      </c>
      <c r="BU280" s="66"/>
      <c r="BV280" s="77"/>
      <c r="BW280" s="63">
        <f t="shared" si="224"/>
        <v>0</v>
      </c>
      <c r="BX280" s="64">
        <f t="shared" si="225"/>
        <v>0</v>
      </c>
    </row>
    <row r="281" spans="2:76" ht="15" x14ac:dyDescent="0.25">
      <c r="B281" s="137" t="s">
        <v>42</v>
      </c>
      <c r="C281" s="199"/>
      <c r="D281" s="574"/>
      <c r="E281" s="525"/>
      <c r="F281" s="522"/>
      <c r="G281" s="74" t="s">
        <v>34</v>
      </c>
      <c r="H281" s="141"/>
      <c r="I281" s="141"/>
      <c r="J281" s="141"/>
      <c r="K281" s="141"/>
      <c r="L281" s="141"/>
      <c r="M281" s="141"/>
      <c r="N281" s="141"/>
      <c r="O281" s="141"/>
      <c r="P281" s="141"/>
      <c r="Q281" s="141"/>
      <c r="R281" s="141"/>
      <c r="S281" s="141"/>
      <c r="T281" s="141"/>
      <c r="U281" s="141"/>
      <c r="V281" s="141"/>
      <c r="W281" s="141"/>
      <c r="X281" s="141"/>
      <c r="Y281" s="141"/>
      <c r="Z281" s="141"/>
      <c r="AA281" s="141"/>
      <c r="AB281" s="141"/>
      <c r="AC281" s="141"/>
      <c r="AD281" s="141"/>
      <c r="AE281" s="141"/>
      <c r="AF281" s="141"/>
      <c r="AG281" s="141"/>
      <c r="AH281" s="141"/>
      <c r="AI281" s="141"/>
      <c r="AJ281" s="141"/>
      <c r="AK281" s="141"/>
      <c r="AL281" s="141"/>
      <c r="AM281" s="141"/>
      <c r="AN281" s="141"/>
      <c r="AO281" s="141"/>
      <c r="AP281" s="141"/>
      <c r="AQ281" s="141"/>
      <c r="AR281" s="141"/>
      <c r="AS281" s="161"/>
      <c r="AT281" s="161"/>
      <c r="AU281" s="161"/>
      <c r="AV281" s="161"/>
      <c r="AW281" s="161"/>
      <c r="AX281" s="161"/>
      <c r="AY281" s="161"/>
      <c r="AZ281" s="161"/>
      <c r="BA281" s="161"/>
      <c r="BB281" s="161"/>
      <c r="BC281" s="161"/>
      <c r="BD281" s="161"/>
      <c r="BE281" s="161"/>
      <c r="BF281" s="161"/>
      <c r="BG281" s="161"/>
      <c r="BH281" s="161"/>
      <c r="BI281" s="161"/>
      <c r="BJ281" s="161"/>
      <c r="BK281" s="161"/>
      <c r="BL281" s="161"/>
      <c r="BM281" s="161"/>
      <c r="BN281" s="161"/>
      <c r="BO281" s="161"/>
      <c r="BP281" s="161"/>
      <c r="BQ281" s="161"/>
      <c r="BR281" s="161"/>
      <c r="BS281" s="161"/>
      <c r="BT281" s="75">
        <f t="shared" si="223"/>
        <v>0</v>
      </c>
      <c r="BU281" s="67">
        <f t="shared" ref="BU281" si="244">BU280*$BX$5</f>
        <v>0</v>
      </c>
      <c r="BV281" s="77"/>
      <c r="BW281" s="63">
        <f t="shared" si="224"/>
        <v>0</v>
      </c>
      <c r="BX281" s="64">
        <f t="shared" si="225"/>
        <v>0</v>
      </c>
    </row>
    <row r="282" spans="2:76" ht="30" x14ac:dyDescent="0.25">
      <c r="B282" s="196" t="s">
        <v>104</v>
      </c>
      <c r="C282" s="200"/>
      <c r="D282" s="574"/>
      <c r="E282" s="526"/>
      <c r="F282" s="523"/>
      <c r="G282" s="71" t="s">
        <v>44</v>
      </c>
      <c r="H282" s="141"/>
      <c r="I282" s="141"/>
      <c r="J282" s="141"/>
      <c r="K282" s="141"/>
      <c r="L282" s="141"/>
      <c r="M282" s="141"/>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41"/>
      <c r="AJ282" s="141"/>
      <c r="AK282" s="141"/>
      <c r="AL282" s="141"/>
      <c r="AM282" s="141"/>
      <c r="AN282" s="141"/>
      <c r="AO282" s="141"/>
      <c r="AP282" s="141"/>
      <c r="AQ282" s="141"/>
      <c r="AR282" s="141"/>
      <c r="AS282" s="141"/>
      <c r="AT282" s="141"/>
      <c r="AU282" s="141"/>
      <c r="AV282" s="141"/>
      <c r="AW282" s="141"/>
      <c r="AX282" s="141"/>
      <c r="AY282" s="141"/>
      <c r="AZ282" s="141"/>
      <c r="BA282" s="141"/>
      <c r="BB282" s="141"/>
      <c r="BC282" s="141"/>
      <c r="BD282" s="141"/>
      <c r="BE282" s="141"/>
      <c r="BF282" s="141"/>
      <c r="BG282" s="141"/>
      <c r="BH282" s="141"/>
      <c r="BI282" s="141"/>
      <c r="BJ282" s="141"/>
      <c r="BK282" s="141"/>
      <c r="BL282" s="141"/>
      <c r="BM282" s="141"/>
      <c r="BN282" s="141"/>
      <c r="BO282" s="141"/>
      <c r="BP282" s="141"/>
      <c r="BQ282" s="141"/>
      <c r="BR282" s="141"/>
      <c r="BS282" s="141"/>
      <c r="BT282" s="76">
        <f t="shared" si="223"/>
        <v>0</v>
      </c>
      <c r="BU282" s="67">
        <f t="shared" ref="BU282" si="245">BU280*$BX$6</f>
        <v>0</v>
      </c>
      <c r="BV282" s="77"/>
      <c r="BW282" s="63">
        <f t="shared" si="224"/>
        <v>0</v>
      </c>
      <c r="BX282" s="64">
        <f t="shared" si="225"/>
        <v>0</v>
      </c>
    </row>
    <row r="283" spans="2:76" ht="15" x14ac:dyDescent="0.25">
      <c r="B283" s="65" t="s">
        <v>32</v>
      </c>
      <c r="C283" s="68"/>
      <c r="D283" s="574"/>
      <c r="E283" s="524"/>
      <c r="F283" s="521" t="str">
        <f>IF(E283="","",VLOOKUP(E283,Summary!$L$6:$M$106,2,FALSE))</f>
        <v/>
      </c>
      <c r="G283" s="73" t="s">
        <v>33</v>
      </c>
      <c r="H283" s="141"/>
      <c r="I283" s="141"/>
      <c r="J283" s="141"/>
      <c r="K283" s="141"/>
      <c r="L283" s="141"/>
      <c r="M283" s="141"/>
      <c r="N283" s="141"/>
      <c r="O283" s="141"/>
      <c r="P283" s="141"/>
      <c r="Q283" s="141"/>
      <c r="R283" s="141"/>
      <c r="S283" s="141"/>
      <c r="T283" s="141"/>
      <c r="U283" s="141"/>
      <c r="V283" s="141"/>
      <c r="W283" s="141"/>
      <c r="X283" s="141"/>
      <c r="Y283" s="141"/>
      <c r="Z283" s="141"/>
      <c r="AA283" s="141"/>
      <c r="AB283" s="141"/>
      <c r="AC283" s="141"/>
      <c r="AD283" s="141"/>
      <c r="AE283" s="141"/>
      <c r="AF283" s="141"/>
      <c r="AG283" s="141"/>
      <c r="AH283" s="141"/>
      <c r="AI283" s="141"/>
      <c r="AJ283" s="141"/>
      <c r="AK283" s="141"/>
      <c r="AL283" s="141"/>
      <c r="AM283" s="141"/>
      <c r="AN283" s="141"/>
      <c r="AO283" s="141"/>
      <c r="AP283" s="141"/>
      <c r="AQ283" s="141"/>
      <c r="AR283" s="141"/>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62">
        <f t="shared" si="223"/>
        <v>0</v>
      </c>
      <c r="BU283" s="66"/>
      <c r="BV283" s="77"/>
      <c r="BW283" s="63">
        <f t="shared" si="224"/>
        <v>0</v>
      </c>
      <c r="BX283" s="64">
        <f t="shared" si="225"/>
        <v>0</v>
      </c>
    </row>
    <row r="284" spans="2:76" ht="15" x14ac:dyDescent="0.25">
      <c r="B284" s="137" t="s">
        <v>42</v>
      </c>
      <c r="C284" s="199"/>
      <c r="D284" s="574"/>
      <c r="E284" s="525"/>
      <c r="F284" s="522"/>
      <c r="G284" s="74" t="s">
        <v>34</v>
      </c>
      <c r="H284" s="141"/>
      <c r="I284" s="141"/>
      <c r="J284" s="141"/>
      <c r="K284" s="141"/>
      <c r="L284" s="141"/>
      <c r="M284" s="141"/>
      <c r="N284" s="141"/>
      <c r="O284" s="141"/>
      <c r="P284" s="141"/>
      <c r="Q284" s="141"/>
      <c r="R284" s="141"/>
      <c r="S284" s="141"/>
      <c r="T284" s="141"/>
      <c r="U284" s="141"/>
      <c r="V284" s="141"/>
      <c r="W284" s="141"/>
      <c r="X284" s="141"/>
      <c r="Y284" s="141"/>
      <c r="Z284" s="141"/>
      <c r="AA284" s="141"/>
      <c r="AB284" s="141"/>
      <c r="AC284" s="141"/>
      <c r="AD284" s="141"/>
      <c r="AE284" s="141"/>
      <c r="AF284" s="141"/>
      <c r="AG284" s="141"/>
      <c r="AH284" s="141"/>
      <c r="AI284" s="141"/>
      <c r="AJ284" s="141"/>
      <c r="AK284" s="141"/>
      <c r="AL284" s="141"/>
      <c r="AM284" s="141"/>
      <c r="AN284" s="141"/>
      <c r="AO284" s="141"/>
      <c r="AP284" s="141"/>
      <c r="AQ284" s="141"/>
      <c r="AR284" s="141"/>
      <c r="AS284" s="161"/>
      <c r="AT284" s="161"/>
      <c r="AU284" s="161"/>
      <c r="AV284" s="161"/>
      <c r="AW284" s="161"/>
      <c r="AX284" s="161"/>
      <c r="AY284" s="161"/>
      <c r="AZ284" s="161"/>
      <c r="BA284" s="161"/>
      <c r="BB284" s="161"/>
      <c r="BC284" s="161"/>
      <c r="BD284" s="161"/>
      <c r="BE284" s="161"/>
      <c r="BF284" s="161"/>
      <c r="BG284" s="161"/>
      <c r="BH284" s="161"/>
      <c r="BI284" s="161"/>
      <c r="BJ284" s="161"/>
      <c r="BK284" s="161"/>
      <c r="BL284" s="161"/>
      <c r="BM284" s="161"/>
      <c r="BN284" s="161"/>
      <c r="BO284" s="161"/>
      <c r="BP284" s="161"/>
      <c r="BQ284" s="161"/>
      <c r="BR284" s="161"/>
      <c r="BS284" s="161"/>
      <c r="BT284" s="75">
        <f t="shared" si="223"/>
        <v>0</v>
      </c>
      <c r="BU284" s="67">
        <f t="shared" ref="BU284" si="246">BU283*$BX$5</f>
        <v>0</v>
      </c>
      <c r="BV284" s="77"/>
      <c r="BW284" s="63">
        <f t="shared" si="224"/>
        <v>0</v>
      </c>
      <c r="BX284" s="64">
        <f t="shared" si="225"/>
        <v>0</v>
      </c>
    </row>
    <row r="285" spans="2:76" ht="30" x14ac:dyDescent="0.25">
      <c r="B285" s="196" t="s">
        <v>104</v>
      </c>
      <c r="C285" s="200"/>
      <c r="D285" s="574"/>
      <c r="E285" s="526"/>
      <c r="F285" s="523"/>
      <c r="G285" s="71" t="s">
        <v>44</v>
      </c>
      <c r="H285" s="141"/>
      <c r="I285" s="141"/>
      <c r="J285" s="141"/>
      <c r="K285" s="141"/>
      <c r="L285" s="141"/>
      <c r="M285" s="141"/>
      <c r="N285" s="141"/>
      <c r="O285" s="141"/>
      <c r="P285" s="141"/>
      <c r="Q285" s="141"/>
      <c r="R285" s="141"/>
      <c r="S285" s="141"/>
      <c r="T285" s="141"/>
      <c r="U285" s="141"/>
      <c r="V285" s="141"/>
      <c r="W285" s="141"/>
      <c r="X285" s="141"/>
      <c r="Y285" s="141"/>
      <c r="Z285" s="141"/>
      <c r="AA285" s="141"/>
      <c r="AB285" s="141"/>
      <c r="AC285" s="141"/>
      <c r="AD285" s="141"/>
      <c r="AE285" s="141"/>
      <c r="AF285" s="141"/>
      <c r="AG285" s="141"/>
      <c r="AH285" s="141"/>
      <c r="AI285" s="141"/>
      <c r="AJ285" s="141"/>
      <c r="AK285" s="141"/>
      <c r="AL285" s="141"/>
      <c r="AM285" s="141"/>
      <c r="AN285" s="141"/>
      <c r="AO285" s="141"/>
      <c r="AP285" s="141"/>
      <c r="AQ285" s="141"/>
      <c r="AR285" s="141"/>
      <c r="AS285" s="141"/>
      <c r="AT285" s="141"/>
      <c r="AU285" s="141"/>
      <c r="AV285" s="141"/>
      <c r="AW285" s="141"/>
      <c r="AX285" s="141"/>
      <c r="AY285" s="141"/>
      <c r="AZ285" s="141"/>
      <c r="BA285" s="141"/>
      <c r="BB285" s="141"/>
      <c r="BC285" s="141"/>
      <c r="BD285" s="141"/>
      <c r="BE285" s="141"/>
      <c r="BF285" s="141"/>
      <c r="BG285" s="141"/>
      <c r="BH285" s="141"/>
      <c r="BI285" s="141"/>
      <c r="BJ285" s="141"/>
      <c r="BK285" s="141"/>
      <c r="BL285" s="141"/>
      <c r="BM285" s="141"/>
      <c r="BN285" s="141"/>
      <c r="BO285" s="141"/>
      <c r="BP285" s="141"/>
      <c r="BQ285" s="141"/>
      <c r="BR285" s="141"/>
      <c r="BS285" s="141"/>
      <c r="BT285" s="76">
        <f t="shared" si="223"/>
        <v>0</v>
      </c>
      <c r="BU285" s="67">
        <f t="shared" ref="BU285" si="247">BU283*$BX$6</f>
        <v>0</v>
      </c>
      <c r="BV285" s="77"/>
      <c r="BW285" s="63">
        <f t="shared" si="224"/>
        <v>0</v>
      </c>
      <c r="BX285" s="64">
        <f t="shared" si="225"/>
        <v>0</v>
      </c>
    </row>
    <row r="286" spans="2:76" ht="15" x14ac:dyDescent="0.25">
      <c r="B286" s="65" t="s">
        <v>32</v>
      </c>
      <c r="C286" s="68"/>
      <c r="D286" s="574"/>
      <c r="E286" s="524"/>
      <c r="F286" s="521" t="str">
        <f>IF(E286="","",VLOOKUP(E286,Summary!$L$6:$M$106,2,FALSE))</f>
        <v/>
      </c>
      <c r="G286" s="73" t="s">
        <v>33</v>
      </c>
      <c r="H286" s="141"/>
      <c r="I286" s="141"/>
      <c r="J286" s="141"/>
      <c r="K286" s="141"/>
      <c r="L286" s="141"/>
      <c r="M286" s="141"/>
      <c r="N286" s="141"/>
      <c r="O286" s="141"/>
      <c r="P286" s="141"/>
      <c r="Q286" s="141"/>
      <c r="R286" s="141"/>
      <c r="S286" s="141"/>
      <c r="T286" s="141"/>
      <c r="U286" s="141"/>
      <c r="V286" s="141"/>
      <c r="W286" s="141"/>
      <c r="X286" s="141"/>
      <c r="Y286" s="141"/>
      <c r="Z286" s="141"/>
      <c r="AA286" s="141"/>
      <c r="AB286" s="141"/>
      <c r="AC286" s="141"/>
      <c r="AD286" s="141"/>
      <c r="AE286" s="141"/>
      <c r="AF286" s="141"/>
      <c r="AG286" s="141"/>
      <c r="AH286" s="141"/>
      <c r="AI286" s="141"/>
      <c r="AJ286" s="141"/>
      <c r="AK286" s="141"/>
      <c r="AL286" s="141"/>
      <c r="AM286" s="141"/>
      <c r="AN286" s="141"/>
      <c r="AO286" s="141"/>
      <c r="AP286" s="141"/>
      <c r="AQ286" s="141"/>
      <c r="AR286" s="141"/>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62">
        <f t="shared" si="223"/>
        <v>0</v>
      </c>
      <c r="BU286" s="66"/>
      <c r="BV286" s="77"/>
      <c r="BW286" s="63">
        <f t="shared" si="224"/>
        <v>0</v>
      </c>
      <c r="BX286" s="64">
        <f t="shared" si="225"/>
        <v>0</v>
      </c>
    </row>
    <row r="287" spans="2:76" ht="15" x14ac:dyDescent="0.25">
      <c r="B287" s="137" t="s">
        <v>42</v>
      </c>
      <c r="C287" s="199"/>
      <c r="D287" s="574"/>
      <c r="E287" s="525"/>
      <c r="F287" s="522"/>
      <c r="G287" s="74" t="s">
        <v>34</v>
      </c>
      <c r="H287" s="141"/>
      <c r="I287" s="141"/>
      <c r="J287" s="141"/>
      <c r="K287" s="141"/>
      <c r="L287" s="141"/>
      <c r="M287" s="141"/>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41"/>
      <c r="AJ287" s="141"/>
      <c r="AK287" s="141"/>
      <c r="AL287" s="141"/>
      <c r="AM287" s="141"/>
      <c r="AN287" s="141"/>
      <c r="AO287" s="141"/>
      <c r="AP287" s="141"/>
      <c r="AQ287" s="141"/>
      <c r="AR287" s="141"/>
      <c r="AS287" s="161"/>
      <c r="AT287" s="161"/>
      <c r="AU287" s="161"/>
      <c r="AV287" s="161"/>
      <c r="AW287" s="161"/>
      <c r="AX287" s="161"/>
      <c r="AY287" s="161"/>
      <c r="AZ287" s="161"/>
      <c r="BA287" s="161"/>
      <c r="BB287" s="161"/>
      <c r="BC287" s="161"/>
      <c r="BD287" s="161"/>
      <c r="BE287" s="161"/>
      <c r="BF287" s="161"/>
      <c r="BG287" s="161"/>
      <c r="BH287" s="161"/>
      <c r="BI287" s="161"/>
      <c r="BJ287" s="161"/>
      <c r="BK287" s="161"/>
      <c r="BL287" s="161"/>
      <c r="BM287" s="161"/>
      <c r="BN287" s="161"/>
      <c r="BO287" s="161"/>
      <c r="BP287" s="161"/>
      <c r="BQ287" s="161"/>
      <c r="BR287" s="161"/>
      <c r="BS287" s="161"/>
      <c r="BT287" s="75">
        <f t="shared" si="223"/>
        <v>0</v>
      </c>
      <c r="BU287" s="67">
        <f t="shared" ref="BU287" si="248">BU286*$BX$5</f>
        <v>0</v>
      </c>
      <c r="BV287" s="77"/>
      <c r="BW287" s="63">
        <f t="shared" si="224"/>
        <v>0</v>
      </c>
      <c r="BX287" s="64">
        <f t="shared" si="225"/>
        <v>0</v>
      </c>
    </row>
    <row r="288" spans="2:76" ht="30" x14ac:dyDescent="0.25">
      <c r="B288" s="196" t="s">
        <v>104</v>
      </c>
      <c r="C288" s="200"/>
      <c r="D288" s="574"/>
      <c r="E288" s="526"/>
      <c r="F288" s="523"/>
      <c r="G288" s="71" t="s">
        <v>44</v>
      </c>
      <c r="H288" s="141"/>
      <c r="I288" s="141"/>
      <c r="J288" s="141"/>
      <c r="K288" s="141"/>
      <c r="L288" s="141"/>
      <c r="M288" s="141"/>
      <c r="N288" s="141"/>
      <c r="O288" s="141"/>
      <c r="P288" s="141"/>
      <c r="Q288" s="141"/>
      <c r="R288" s="141"/>
      <c r="S288" s="141"/>
      <c r="T288" s="141"/>
      <c r="U288" s="141"/>
      <c r="V288" s="141"/>
      <c r="W288" s="141"/>
      <c r="X288" s="141"/>
      <c r="Y288" s="141"/>
      <c r="Z288" s="141"/>
      <c r="AA288" s="141"/>
      <c r="AB288" s="141"/>
      <c r="AC288" s="141"/>
      <c r="AD288" s="141"/>
      <c r="AE288" s="141"/>
      <c r="AF288" s="141"/>
      <c r="AG288" s="141"/>
      <c r="AH288" s="141"/>
      <c r="AI288" s="141"/>
      <c r="AJ288" s="141"/>
      <c r="AK288" s="141"/>
      <c r="AL288" s="141"/>
      <c r="AM288" s="141"/>
      <c r="AN288" s="141"/>
      <c r="AO288" s="141"/>
      <c r="AP288" s="141"/>
      <c r="AQ288" s="141"/>
      <c r="AR288" s="141"/>
      <c r="AS288" s="141"/>
      <c r="AT288" s="141"/>
      <c r="AU288" s="141"/>
      <c r="AV288" s="141"/>
      <c r="AW288" s="141"/>
      <c r="AX288" s="141"/>
      <c r="AY288" s="141"/>
      <c r="AZ288" s="141"/>
      <c r="BA288" s="141"/>
      <c r="BB288" s="141"/>
      <c r="BC288" s="141"/>
      <c r="BD288" s="141"/>
      <c r="BE288" s="141"/>
      <c r="BF288" s="141"/>
      <c r="BG288" s="141"/>
      <c r="BH288" s="141"/>
      <c r="BI288" s="141"/>
      <c r="BJ288" s="141"/>
      <c r="BK288" s="141"/>
      <c r="BL288" s="141"/>
      <c r="BM288" s="141"/>
      <c r="BN288" s="141"/>
      <c r="BO288" s="141"/>
      <c r="BP288" s="141"/>
      <c r="BQ288" s="141"/>
      <c r="BR288" s="141"/>
      <c r="BS288" s="141"/>
      <c r="BT288" s="76">
        <f t="shared" si="223"/>
        <v>0</v>
      </c>
      <c r="BU288" s="67">
        <f t="shared" ref="BU288" si="249">BU286*$BX$6</f>
        <v>0</v>
      </c>
      <c r="BV288" s="77"/>
      <c r="BW288" s="63">
        <f t="shared" si="224"/>
        <v>0</v>
      </c>
      <c r="BX288" s="64">
        <f t="shared" si="225"/>
        <v>0</v>
      </c>
    </row>
    <row r="289" spans="2:76" ht="15" x14ac:dyDescent="0.25">
      <c r="B289" s="65" t="s">
        <v>32</v>
      </c>
      <c r="C289" s="68"/>
      <c r="D289" s="574"/>
      <c r="E289" s="524"/>
      <c r="F289" s="521" t="str">
        <f>IF(E289="","",VLOOKUP(E289,Summary!$L$6:$M$106,2,FALSE))</f>
        <v/>
      </c>
      <c r="G289" s="73" t="s">
        <v>33</v>
      </c>
      <c r="H289" s="141"/>
      <c r="I289" s="141"/>
      <c r="J289" s="141"/>
      <c r="K289" s="141"/>
      <c r="L289" s="141"/>
      <c r="M289" s="141"/>
      <c r="N289" s="141"/>
      <c r="O289" s="141"/>
      <c r="P289" s="141"/>
      <c r="Q289" s="141"/>
      <c r="R289" s="141"/>
      <c r="S289" s="141"/>
      <c r="T289" s="141"/>
      <c r="U289" s="141"/>
      <c r="V289" s="141"/>
      <c r="W289" s="141"/>
      <c r="X289" s="141"/>
      <c r="Y289" s="141"/>
      <c r="Z289" s="141"/>
      <c r="AA289" s="141"/>
      <c r="AB289" s="141"/>
      <c r="AC289" s="141"/>
      <c r="AD289" s="141"/>
      <c r="AE289" s="141"/>
      <c r="AF289" s="141"/>
      <c r="AG289" s="141"/>
      <c r="AH289" s="141"/>
      <c r="AI289" s="141"/>
      <c r="AJ289" s="141"/>
      <c r="AK289" s="141"/>
      <c r="AL289" s="141"/>
      <c r="AM289" s="141"/>
      <c r="AN289" s="141"/>
      <c r="AO289" s="141"/>
      <c r="AP289" s="141"/>
      <c r="AQ289" s="141"/>
      <c r="AR289" s="141"/>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62">
        <f t="shared" si="223"/>
        <v>0</v>
      </c>
      <c r="BU289" s="66"/>
      <c r="BV289" s="77"/>
      <c r="BW289" s="63">
        <f t="shared" si="224"/>
        <v>0</v>
      </c>
      <c r="BX289" s="64">
        <f t="shared" si="225"/>
        <v>0</v>
      </c>
    </row>
    <row r="290" spans="2:76" ht="15" x14ac:dyDescent="0.25">
      <c r="B290" s="137" t="s">
        <v>42</v>
      </c>
      <c r="C290" s="199"/>
      <c r="D290" s="574"/>
      <c r="E290" s="525"/>
      <c r="F290" s="522"/>
      <c r="G290" s="74" t="s">
        <v>34</v>
      </c>
      <c r="H290" s="141"/>
      <c r="I290" s="141"/>
      <c r="J290" s="141"/>
      <c r="K290" s="141"/>
      <c r="L290" s="141"/>
      <c r="M290" s="141"/>
      <c r="N290" s="141"/>
      <c r="O290" s="141"/>
      <c r="P290" s="141"/>
      <c r="Q290" s="141"/>
      <c r="R290" s="141"/>
      <c r="S290" s="141"/>
      <c r="T290" s="141"/>
      <c r="U290" s="141"/>
      <c r="V290" s="141"/>
      <c r="W290" s="141"/>
      <c r="X290" s="141"/>
      <c r="Y290" s="141"/>
      <c r="Z290" s="141"/>
      <c r="AA290" s="141"/>
      <c r="AB290" s="141"/>
      <c r="AC290" s="141"/>
      <c r="AD290" s="141"/>
      <c r="AE290" s="141"/>
      <c r="AF290" s="141"/>
      <c r="AG290" s="141"/>
      <c r="AH290" s="141"/>
      <c r="AI290" s="141"/>
      <c r="AJ290" s="141"/>
      <c r="AK290" s="141"/>
      <c r="AL290" s="141"/>
      <c r="AM290" s="141"/>
      <c r="AN290" s="141"/>
      <c r="AO290" s="141"/>
      <c r="AP290" s="141"/>
      <c r="AQ290" s="141"/>
      <c r="AR290" s="141"/>
      <c r="AS290" s="161"/>
      <c r="AT290" s="161"/>
      <c r="AU290" s="161"/>
      <c r="AV290" s="161"/>
      <c r="AW290" s="161"/>
      <c r="AX290" s="161"/>
      <c r="AY290" s="161"/>
      <c r="AZ290" s="161"/>
      <c r="BA290" s="161"/>
      <c r="BB290" s="161"/>
      <c r="BC290" s="161"/>
      <c r="BD290" s="161"/>
      <c r="BE290" s="161"/>
      <c r="BF290" s="161"/>
      <c r="BG290" s="161"/>
      <c r="BH290" s="161"/>
      <c r="BI290" s="161"/>
      <c r="BJ290" s="161"/>
      <c r="BK290" s="161"/>
      <c r="BL290" s="161"/>
      <c r="BM290" s="161"/>
      <c r="BN290" s="161"/>
      <c r="BO290" s="161"/>
      <c r="BP290" s="161"/>
      <c r="BQ290" s="161"/>
      <c r="BR290" s="161"/>
      <c r="BS290" s="161"/>
      <c r="BT290" s="75">
        <f t="shared" si="223"/>
        <v>0</v>
      </c>
      <c r="BU290" s="67">
        <f t="shared" ref="BU290" si="250">BU289*$BX$5</f>
        <v>0</v>
      </c>
      <c r="BV290" s="77"/>
      <c r="BW290" s="63">
        <f t="shared" si="224"/>
        <v>0</v>
      </c>
      <c r="BX290" s="64">
        <f t="shared" si="225"/>
        <v>0</v>
      </c>
    </row>
    <row r="291" spans="2:76" ht="30" x14ac:dyDescent="0.25">
      <c r="B291" s="196" t="s">
        <v>104</v>
      </c>
      <c r="C291" s="200"/>
      <c r="D291" s="574"/>
      <c r="E291" s="526"/>
      <c r="F291" s="523"/>
      <c r="G291" s="71" t="s">
        <v>44</v>
      </c>
      <c r="H291" s="141"/>
      <c r="I291" s="141"/>
      <c r="J291" s="141"/>
      <c r="K291" s="141"/>
      <c r="L291" s="141"/>
      <c r="M291" s="141"/>
      <c r="N291" s="141"/>
      <c r="O291" s="141"/>
      <c r="P291" s="141"/>
      <c r="Q291" s="141"/>
      <c r="R291" s="141"/>
      <c r="S291" s="141"/>
      <c r="T291" s="141"/>
      <c r="U291" s="141"/>
      <c r="V291" s="141"/>
      <c r="W291" s="141"/>
      <c r="X291" s="141"/>
      <c r="Y291" s="141"/>
      <c r="Z291" s="141"/>
      <c r="AA291" s="141"/>
      <c r="AB291" s="141"/>
      <c r="AC291" s="141"/>
      <c r="AD291" s="141"/>
      <c r="AE291" s="141"/>
      <c r="AF291" s="141"/>
      <c r="AG291" s="141"/>
      <c r="AH291" s="141"/>
      <c r="AI291" s="141"/>
      <c r="AJ291" s="141"/>
      <c r="AK291" s="141"/>
      <c r="AL291" s="141"/>
      <c r="AM291" s="141"/>
      <c r="AN291" s="141"/>
      <c r="AO291" s="141"/>
      <c r="AP291" s="141"/>
      <c r="AQ291" s="141"/>
      <c r="AR291" s="141"/>
      <c r="AS291" s="141"/>
      <c r="AT291" s="141"/>
      <c r="AU291" s="141"/>
      <c r="AV291" s="141"/>
      <c r="AW291" s="141"/>
      <c r="AX291" s="141"/>
      <c r="AY291" s="141"/>
      <c r="AZ291" s="141"/>
      <c r="BA291" s="141"/>
      <c r="BB291" s="141"/>
      <c r="BC291" s="141"/>
      <c r="BD291" s="141"/>
      <c r="BE291" s="141"/>
      <c r="BF291" s="141"/>
      <c r="BG291" s="141"/>
      <c r="BH291" s="141"/>
      <c r="BI291" s="141"/>
      <c r="BJ291" s="141"/>
      <c r="BK291" s="141"/>
      <c r="BL291" s="141"/>
      <c r="BM291" s="141"/>
      <c r="BN291" s="141"/>
      <c r="BO291" s="141"/>
      <c r="BP291" s="141"/>
      <c r="BQ291" s="141"/>
      <c r="BR291" s="141"/>
      <c r="BS291" s="141"/>
      <c r="BT291" s="76">
        <f t="shared" si="223"/>
        <v>0</v>
      </c>
      <c r="BU291" s="67">
        <f t="shared" ref="BU291" si="251">BU289*$BX$6</f>
        <v>0</v>
      </c>
      <c r="BV291" s="77"/>
      <c r="BW291" s="63">
        <f t="shared" si="224"/>
        <v>0</v>
      </c>
      <c r="BX291" s="64">
        <f t="shared" si="225"/>
        <v>0</v>
      </c>
    </row>
    <row r="292" spans="2:76" ht="15" x14ac:dyDescent="0.25">
      <c r="B292" s="65" t="s">
        <v>32</v>
      </c>
      <c r="C292" s="68"/>
      <c r="D292" s="574"/>
      <c r="E292" s="524"/>
      <c r="F292" s="521" t="str">
        <f>IF(E292="","",VLOOKUP(E292,Summary!$L$6:$M$106,2,FALSE))</f>
        <v/>
      </c>
      <c r="G292" s="73" t="s">
        <v>33</v>
      </c>
      <c r="H292" s="141"/>
      <c r="I292" s="141"/>
      <c r="J292" s="141"/>
      <c r="K292" s="141"/>
      <c r="L292" s="141"/>
      <c r="M292" s="141"/>
      <c r="N292" s="141"/>
      <c r="O292" s="141"/>
      <c r="P292" s="141"/>
      <c r="Q292" s="141"/>
      <c r="R292" s="141"/>
      <c r="S292" s="141"/>
      <c r="T292" s="141"/>
      <c r="U292" s="141"/>
      <c r="V292" s="141"/>
      <c r="W292" s="141"/>
      <c r="X292" s="141"/>
      <c r="Y292" s="141"/>
      <c r="Z292" s="141"/>
      <c r="AA292" s="141"/>
      <c r="AB292" s="141"/>
      <c r="AC292" s="141"/>
      <c r="AD292" s="141"/>
      <c r="AE292" s="141"/>
      <c r="AF292" s="141"/>
      <c r="AG292" s="141"/>
      <c r="AH292" s="141"/>
      <c r="AI292" s="141"/>
      <c r="AJ292" s="141"/>
      <c r="AK292" s="141"/>
      <c r="AL292" s="141"/>
      <c r="AM292" s="141"/>
      <c r="AN292" s="141"/>
      <c r="AO292" s="141"/>
      <c r="AP292" s="141"/>
      <c r="AQ292" s="141"/>
      <c r="AR292" s="141"/>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62">
        <f t="shared" si="223"/>
        <v>0</v>
      </c>
      <c r="BU292" s="66"/>
      <c r="BV292" s="77"/>
      <c r="BW292" s="63">
        <f t="shared" si="224"/>
        <v>0</v>
      </c>
      <c r="BX292" s="64">
        <f t="shared" si="225"/>
        <v>0</v>
      </c>
    </row>
    <row r="293" spans="2:76" ht="15" x14ac:dyDescent="0.25">
      <c r="B293" s="137" t="s">
        <v>42</v>
      </c>
      <c r="C293" s="199"/>
      <c r="D293" s="574"/>
      <c r="E293" s="525"/>
      <c r="F293" s="522"/>
      <c r="G293" s="74" t="s">
        <v>34</v>
      </c>
      <c r="H293" s="141"/>
      <c r="I293" s="141"/>
      <c r="J293" s="141"/>
      <c r="K293" s="141"/>
      <c r="L293" s="141"/>
      <c r="M293" s="141"/>
      <c r="N293" s="141"/>
      <c r="O293" s="141"/>
      <c r="P293" s="141"/>
      <c r="Q293" s="141"/>
      <c r="R293" s="141"/>
      <c r="S293" s="141"/>
      <c r="T293" s="141"/>
      <c r="U293" s="141"/>
      <c r="V293" s="141"/>
      <c r="W293" s="141"/>
      <c r="X293" s="141"/>
      <c r="Y293" s="141"/>
      <c r="Z293" s="141"/>
      <c r="AA293" s="141"/>
      <c r="AB293" s="141"/>
      <c r="AC293" s="141"/>
      <c r="AD293" s="141"/>
      <c r="AE293" s="141"/>
      <c r="AF293" s="141"/>
      <c r="AG293" s="141"/>
      <c r="AH293" s="141"/>
      <c r="AI293" s="141"/>
      <c r="AJ293" s="141"/>
      <c r="AK293" s="141"/>
      <c r="AL293" s="141"/>
      <c r="AM293" s="141"/>
      <c r="AN293" s="141"/>
      <c r="AO293" s="141"/>
      <c r="AP293" s="141"/>
      <c r="AQ293" s="141"/>
      <c r="AR293" s="141"/>
      <c r="AS293" s="161"/>
      <c r="AT293" s="161"/>
      <c r="AU293" s="161"/>
      <c r="AV293" s="161"/>
      <c r="AW293" s="161"/>
      <c r="AX293" s="161"/>
      <c r="AY293" s="161"/>
      <c r="AZ293" s="161"/>
      <c r="BA293" s="161"/>
      <c r="BB293" s="161"/>
      <c r="BC293" s="161"/>
      <c r="BD293" s="161"/>
      <c r="BE293" s="161"/>
      <c r="BF293" s="161"/>
      <c r="BG293" s="161"/>
      <c r="BH293" s="161"/>
      <c r="BI293" s="161"/>
      <c r="BJ293" s="161"/>
      <c r="BK293" s="161"/>
      <c r="BL293" s="161"/>
      <c r="BM293" s="161"/>
      <c r="BN293" s="161"/>
      <c r="BO293" s="161"/>
      <c r="BP293" s="161"/>
      <c r="BQ293" s="161"/>
      <c r="BR293" s="161"/>
      <c r="BS293" s="161"/>
      <c r="BT293" s="75">
        <f t="shared" si="223"/>
        <v>0</v>
      </c>
      <c r="BU293" s="67">
        <f t="shared" ref="BU293" si="252">BU292*$BX$5</f>
        <v>0</v>
      </c>
      <c r="BV293" s="77"/>
      <c r="BW293" s="63">
        <f t="shared" si="224"/>
        <v>0</v>
      </c>
      <c r="BX293" s="64">
        <f t="shared" si="225"/>
        <v>0</v>
      </c>
    </row>
    <row r="294" spans="2:76" ht="30" x14ac:dyDescent="0.25">
      <c r="B294" s="196" t="s">
        <v>104</v>
      </c>
      <c r="C294" s="200"/>
      <c r="D294" s="574"/>
      <c r="E294" s="526"/>
      <c r="F294" s="523"/>
      <c r="G294" s="71" t="s">
        <v>44</v>
      </c>
      <c r="H294" s="141"/>
      <c r="I294" s="141"/>
      <c r="J294" s="141"/>
      <c r="K294" s="141"/>
      <c r="L294" s="141"/>
      <c r="M294" s="141"/>
      <c r="N294" s="141"/>
      <c r="O294" s="141"/>
      <c r="P294" s="141"/>
      <c r="Q294" s="141"/>
      <c r="R294" s="141"/>
      <c r="S294" s="141"/>
      <c r="T294" s="141"/>
      <c r="U294" s="141"/>
      <c r="V294" s="141"/>
      <c r="W294" s="141"/>
      <c r="X294" s="141"/>
      <c r="Y294" s="141"/>
      <c r="Z294" s="141"/>
      <c r="AA294" s="141"/>
      <c r="AB294" s="141"/>
      <c r="AC294" s="141"/>
      <c r="AD294" s="141"/>
      <c r="AE294" s="141"/>
      <c r="AF294" s="141"/>
      <c r="AG294" s="141"/>
      <c r="AH294" s="141"/>
      <c r="AI294" s="141"/>
      <c r="AJ294" s="141"/>
      <c r="AK294" s="141"/>
      <c r="AL294" s="141"/>
      <c r="AM294" s="141"/>
      <c r="AN294" s="141"/>
      <c r="AO294" s="141"/>
      <c r="AP294" s="141"/>
      <c r="AQ294" s="141"/>
      <c r="AR294" s="141"/>
      <c r="AS294" s="141"/>
      <c r="AT294" s="141"/>
      <c r="AU294" s="141"/>
      <c r="AV294" s="141"/>
      <c r="AW294" s="141"/>
      <c r="AX294" s="141"/>
      <c r="AY294" s="141"/>
      <c r="AZ294" s="141"/>
      <c r="BA294" s="141"/>
      <c r="BB294" s="141"/>
      <c r="BC294" s="141"/>
      <c r="BD294" s="141"/>
      <c r="BE294" s="141"/>
      <c r="BF294" s="141"/>
      <c r="BG294" s="141"/>
      <c r="BH294" s="141"/>
      <c r="BI294" s="141"/>
      <c r="BJ294" s="141"/>
      <c r="BK294" s="141"/>
      <c r="BL294" s="141"/>
      <c r="BM294" s="141"/>
      <c r="BN294" s="141"/>
      <c r="BO294" s="141"/>
      <c r="BP294" s="141"/>
      <c r="BQ294" s="141"/>
      <c r="BR294" s="141"/>
      <c r="BS294" s="141"/>
      <c r="BT294" s="76">
        <f t="shared" si="223"/>
        <v>0</v>
      </c>
      <c r="BU294" s="67">
        <f t="shared" ref="BU294" si="253">BU292*$BX$6</f>
        <v>0</v>
      </c>
      <c r="BV294" s="77"/>
      <c r="BW294" s="63">
        <f t="shared" si="224"/>
        <v>0</v>
      </c>
      <c r="BX294" s="64">
        <f t="shared" si="225"/>
        <v>0</v>
      </c>
    </row>
    <row r="295" spans="2:76" ht="15" x14ac:dyDescent="0.25">
      <c r="B295" s="65" t="s">
        <v>32</v>
      </c>
      <c r="C295" s="68"/>
      <c r="D295" s="574"/>
      <c r="E295" s="524"/>
      <c r="F295" s="521" t="str">
        <f>IF(E295="","",VLOOKUP(E295,Summary!$L$6:$M$106,2,FALSE))</f>
        <v/>
      </c>
      <c r="G295" s="73" t="s">
        <v>33</v>
      </c>
      <c r="H295" s="141"/>
      <c r="I295" s="141"/>
      <c r="J295" s="141"/>
      <c r="K295" s="141"/>
      <c r="L295" s="141"/>
      <c r="M295" s="141"/>
      <c r="N295" s="141"/>
      <c r="O295" s="141"/>
      <c r="P295" s="141"/>
      <c r="Q295" s="141"/>
      <c r="R295" s="141"/>
      <c r="S295" s="141"/>
      <c r="T295" s="141"/>
      <c r="U295" s="141"/>
      <c r="V295" s="141"/>
      <c r="W295" s="141"/>
      <c r="X295" s="141"/>
      <c r="Y295" s="141"/>
      <c r="Z295" s="141"/>
      <c r="AA295" s="141"/>
      <c r="AB295" s="141"/>
      <c r="AC295" s="141"/>
      <c r="AD295" s="141"/>
      <c r="AE295" s="141"/>
      <c r="AF295" s="141"/>
      <c r="AG295" s="141"/>
      <c r="AH295" s="141"/>
      <c r="AI295" s="141"/>
      <c r="AJ295" s="141"/>
      <c r="AK295" s="141"/>
      <c r="AL295" s="141"/>
      <c r="AM295" s="141"/>
      <c r="AN295" s="141"/>
      <c r="AO295" s="141"/>
      <c r="AP295" s="141"/>
      <c r="AQ295" s="141"/>
      <c r="AR295" s="141"/>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62">
        <f t="shared" si="223"/>
        <v>0</v>
      </c>
      <c r="BU295" s="66"/>
      <c r="BV295" s="77"/>
      <c r="BW295" s="63">
        <f t="shared" si="224"/>
        <v>0</v>
      </c>
      <c r="BX295" s="64">
        <f t="shared" si="225"/>
        <v>0</v>
      </c>
    </row>
    <row r="296" spans="2:76" ht="15" x14ac:dyDescent="0.25">
      <c r="B296" s="137" t="s">
        <v>42</v>
      </c>
      <c r="C296" s="199"/>
      <c r="D296" s="574"/>
      <c r="E296" s="525"/>
      <c r="F296" s="522"/>
      <c r="G296" s="74" t="s">
        <v>34</v>
      </c>
      <c r="H296" s="141"/>
      <c r="I296" s="141"/>
      <c r="J296" s="141"/>
      <c r="K296" s="141"/>
      <c r="L296" s="141"/>
      <c r="M296" s="141"/>
      <c r="N296" s="141"/>
      <c r="O296" s="141"/>
      <c r="P296" s="141"/>
      <c r="Q296" s="141"/>
      <c r="R296" s="141"/>
      <c r="S296" s="141"/>
      <c r="T296" s="141"/>
      <c r="U296" s="141"/>
      <c r="V296" s="141"/>
      <c r="W296" s="141"/>
      <c r="X296" s="141"/>
      <c r="Y296" s="141"/>
      <c r="Z296" s="141"/>
      <c r="AA296" s="141"/>
      <c r="AB296" s="141"/>
      <c r="AC296" s="141"/>
      <c r="AD296" s="141"/>
      <c r="AE296" s="141"/>
      <c r="AF296" s="141"/>
      <c r="AG296" s="141"/>
      <c r="AH296" s="141"/>
      <c r="AI296" s="141"/>
      <c r="AJ296" s="141"/>
      <c r="AK296" s="141"/>
      <c r="AL296" s="141"/>
      <c r="AM296" s="141"/>
      <c r="AN296" s="141"/>
      <c r="AO296" s="141"/>
      <c r="AP296" s="141"/>
      <c r="AQ296" s="141"/>
      <c r="AR296" s="141"/>
      <c r="AS296" s="161"/>
      <c r="AT296" s="161"/>
      <c r="AU296" s="161"/>
      <c r="AV296" s="161"/>
      <c r="AW296" s="161"/>
      <c r="AX296" s="161"/>
      <c r="AY296" s="161"/>
      <c r="AZ296" s="161"/>
      <c r="BA296" s="161"/>
      <c r="BB296" s="161"/>
      <c r="BC296" s="161"/>
      <c r="BD296" s="161"/>
      <c r="BE296" s="161"/>
      <c r="BF296" s="161"/>
      <c r="BG296" s="161"/>
      <c r="BH296" s="161"/>
      <c r="BI296" s="161"/>
      <c r="BJ296" s="161"/>
      <c r="BK296" s="161"/>
      <c r="BL296" s="161"/>
      <c r="BM296" s="161"/>
      <c r="BN296" s="161"/>
      <c r="BO296" s="161"/>
      <c r="BP296" s="161"/>
      <c r="BQ296" s="161"/>
      <c r="BR296" s="161"/>
      <c r="BS296" s="161"/>
      <c r="BT296" s="75">
        <f t="shared" si="223"/>
        <v>0</v>
      </c>
      <c r="BU296" s="67">
        <f t="shared" ref="BU296" si="254">BU295*$BX$5</f>
        <v>0</v>
      </c>
      <c r="BV296" s="77"/>
      <c r="BW296" s="63">
        <f t="shared" si="224"/>
        <v>0</v>
      </c>
      <c r="BX296" s="64">
        <f t="shared" si="225"/>
        <v>0</v>
      </c>
    </row>
    <row r="297" spans="2:76" ht="30" x14ac:dyDescent="0.25">
      <c r="B297" s="196" t="s">
        <v>104</v>
      </c>
      <c r="C297" s="200"/>
      <c r="D297" s="574"/>
      <c r="E297" s="526"/>
      <c r="F297" s="523"/>
      <c r="G297" s="71" t="s">
        <v>44</v>
      </c>
      <c r="H297" s="141"/>
      <c r="I297" s="141"/>
      <c r="J297" s="141"/>
      <c r="K297" s="141"/>
      <c r="L297" s="141"/>
      <c r="M297" s="141"/>
      <c r="N297" s="141"/>
      <c r="O297" s="141"/>
      <c r="P297" s="141"/>
      <c r="Q297" s="141"/>
      <c r="R297" s="141"/>
      <c r="S297" s="141"/>
      <c r="T297" s="141"/>
      <c r="U297" s="141"/>
      <c r="V297" s="141"/>
      <c r="W297" s="141"/>
      <c r="X297" s="141"/>
      <c r="Y297" s="141"/>
      <c r="Z297" s="141"/>
      <c r="AA297" s="141"/>
      <c r="AB297" s="141"/>
      <c r="AC297" s="141"/>
      <c r="AD297" s="141"/>
      <c r="AE297" s="141"/>
      <c r="AF297" s="141"/>
      <c r="AG297" s="141"/>
      <c r="AH297" s="141"/>
      <c r="AI297" s="141"/>
      <c r="AJ297" s="141"/>
      <c r="AK297" s="141"/>
      <c r="AL297" s="141"/>
      <c r="AM297" s="141"/>
      <c r="AN297" s="141"/>
      <c r="AO297" s="141"/>
      <c r="AP297" s="141"/>
      <c r="AQ297" s="141"/>
      <c r="AR297" s="141"/>
      <c r="AS297" s="141"/>
      <c r="AT297" s="141"/>
      <c r="AU297" s="141"/>
      <c r="AV297" s="141"/>
      <c r="AW297" s="141"/>
      <c r="AX297" s="141"/>
      <c r="AY297" s="141"/>
      <c r="AZ297" s="141"/>
      <c r="BA297" s="141"/>
      <c r="BB297" s="141"/>
      <c r="BC297" s="141"/>
      <c r="BD297" s="141"/>
      <c r="BE297" s="141"/>
      <c r="BF297" s="141"/>
      <c r="BG297" s="141"/>
      <c r="BH297" s="141"/>
      <c r="BI297" s="141"/>
      <c r="BJ297" s="141"/>
      <c r="BK297" s="141"/>
      <c r="BL297" s="141"/>
      <c r="BM297" s="141"/>
      <c r="BN297" s="141"/>
      <c r="BO297" s="141"/>
      <c r="BP297" s="141"/>
      <c r="BQ297" s="141"/>
      <c r="BR297" s="141"/>
      <c r="BS297" s="141"/>
      <c r="BT297" s="76">
        <f t="shared" si="223"/>
        <v>0</v>
      </c>
      <c r="BU297" s="67">
        <f t="shared" ref="BU297" si="255">BU295*$BX$6</f>
        <v>0</v>
      </c>
      <c r="BV297" s="77"/>
      <c r="BW297" s="63">
        <f t="shared" si="224"/>
        <v>0</v>
      </c>
      <c r="BX297" s="64">
        <f t="shared" si="225"/>
        <v>0</v>
      </c>
    </row>
    <row r="298" spans="2:76" ht="15" x14ac:dyDescent="0.25">
      <c r="B298" s="65" t="s">
        <v>32</v>
      </c>
      <c r="C298" s="68"/>
      <c r="D298" s="574"/>
      <c r="E298" s="524"/>
      <c r="F298" s="521" t="str">
        <f>IF(E298="","",VLOOKUP(E298,Summary!$L$6:$M$106,2,FALSE))</f>
        <v/>
      </c>
      <c r="G298" s="73" t="s">
        <v>33</v>
      </c>
      <c r="H298" s="141"/>
      <c r="I298" s="141"/>
      <c r="J298" s="141"/>
      <c r="K298" s="141"/>
      <c r="L298" s="141"/>
      <c r="M298" s="141"/>
      <c r="N298" s="141"/>
      <c r="O298" s="141"/>
      <c r="P298" s="141"/>
      <c r="Q298" s="141"/>
      <c r="R298" s="141"/>
      <c r="S298" s="141"/>
      <c r="T298" s="141"/>
      <c r="U298" s="141"/>
      <c r="V298" s="141"/>
      <c r="W298" s="141"/>
      <c r="X298" s="141"/>
      <c r="Y298" s="141"/>
      <c r="Z298" s="141"/>
      <c r="AA298" s="141"/>
      <c r="AB298" s="141"/>
      <c r="AC298" s="141"/>
      <c r="AD298" s="141"/>
      <c r="AE298" s="141"/>
      <c r="AF298" s="141"/>
      <c r="AG298" s="141"/>
      <c r="AH298" s="141"/>
      <c r="AI298" s="141"/>
      <c r="AJ298" s="141"/>
      <c r="AK298" s="141"/>
      <c r="AL298" s="141"/>
      <c r="AM298" s="141"/>
      <c r="AN298" s="141"/>
      <c r="AO298" s="141"/>
      <c r="AP298" s="141"/>
      <c r="AQ298" s="141"/>
      <c r="AR298" s="141"/>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62">
        <f t="shared" si="223"/>
        <v>0</v>
      </c>
      <c r="BU298" s="66"/>
      <c r="BV298" s="77"/>
      <c r="BW298" s="63">
        <f t="shared" si="224"/>
        <v>0</v>
      </c>
      <c r="BX298" s="64">
        <f t="shared" si="225"/>
        <v>0</v>
      </c>
    </row>
    <row r="299" spans="2:76" ht="15" x14ac:dyDescent="0.25">
      <c r="B299" s="137" t="s">
        <v>42</v>
      </c>
      <c r="C299" s="199"/>
      <c r="D299" s="574"/>
      <c r="E299" s="525"/>
      <c r="F299" s="522"/>
      <c r="G299" s="74" t="s">
        <v>34</v>
      </c>
      <c r="H299" s="141"/>
      <c r="I299" s="141"/>
      <c r="J299" s="141"/>
      <c r="K299" s="141"/>
      <c r="L299" s="141"/>
      <c r="M299" s="141"/>
      <c r="N299" s="141"/>
      <c r="O299" s="141"/>
      <c r="P299" s="141"/>
      <c r="Q299" s="141"/>
      <c r="R299" s="141"/>
      <c r="S299" s="141"/>
      <c r="T299" s="141"/>
      <c r="U299" s="141"/>
      <c r="V299" s="141"/>
      <c r="W299" s="141"/>
      <c r="X299" s="141"/>
      <c r="Y299" s="141"/>
      <c r="Z299" s="141"/>
      <c r="AA299" s="141"/>
      <c r="AB299" s="141"/>
      <c r="AC299" s="141"/>
      <c r="AD299" s="141"/>
      <c r="AE299" s="141"/>
      <c r="AF299" s="141"/>
      <c r="AG299" s="141"/>
      <c r="AH299" s="141"/>
      <c r="AI299" s="141"/>
      <c r="AJ299" s="141"/>
      <c r="AK299" s="141"/>
      <c r="AL299" s="141"/>
      <c r="AM299" s="141"/>
      <c r="AN299" s="141"/>
      <c r="AO299" s="141"/>
      <c r="AP299" s="141"/>
      <c r="AQ299" s="141"/>
      <c r="AR299" s="141"/>
      <c r="AS299" s="161"/>
      <c r="AT299" s="161"/>
      <c r="AU299" s="161"/>
      <c r="AV299" s="161"/>
      <c r="AW299" s="161"/>
      <c r="AX299" s="161"/>
      <c r="AY299" s="161"/>
      <c r="AZ299" s="161"/>
      <c r="BA299" s="161"/>
      <c r="BB299" s="161"/>
      <c r="BC299" s="161"/>
      <c r="BD299" s="161"/>
      <c r="BE299" s="161"/>
      <c r="BF299" s="161"/>
      <c r="BG299" s="161"/>
      <c r="BH299" s="161"/>
      <c r="BI299" s="161"/>
      <c r="BJ299" s="161"/>
      <c r="BK299" s="161"/>
      <c r="BL299" s="161"/>
      <c r="BM299" s="161"/>
      <c r="BN299" s="161"/>
      <c r="BO299" s="161"/>
      <c r="BP299" s="161"/>
      <c r="BQ299" s="161"/>
      <c r="BR299" s="161"/>
      <c r="BS299" s="161"/>
      <c r="BT299" s="75">
        <f t="shared" si="223"/>
        <v>0</v>
      </c>
      <c r="BU299" s="67">
        <f t="shared" ref="BU299" si="256">BU298*$BX$5</f>
        <v>0</v>
      </c>
      <c r="BV299" s="77"/>
      <c r="BW299" s="63">
        <f t="shared" si="224"/>
        <v>0</v>
      </c>
      <c r="BX299" s="64">
        <f t="shared" si="225"/>
        <v>0</v>
      </c>
    </row>
    <row r="300" spans="2:76" ht="30" x14ac:dyDescent="0.25">
      <c r="B300" s="196" t="s">
        <v>104</v>
      </c>
      <c r="C300" s="200"/>
      <c r="D300" s="574"/>
      <c r="E300" s="526"/>
      <c r="F300" s="523"/>
      <c r="G300" s="71" t="s">
        <v>44</v>
      </c>
      <c r="H300" s="141"/>
      <c r="I300" s="141"/>
      <c r="J300" s="141"/>
      <c r="K300" s="141"/>
      <c r="L300" s="141"/>
      <c r="M300" s="141"/>
      <c r="N300" s="141"/>
      <c r="O300" s="141"/>
      <c r="P300" s="141"/>
      <c r="Q300" s="141"/>
      <c r="R300" s="141"/>
      <c r="S300" s="141"/>
      <c r="T300" s="141"/>
      <c r="U300" s="141"/>
      <c r="V300" s="141"/>
      <c r="W300" s="141"/>
      <c r="X300" s="141"/>
      <c r="Y300" s="141"/>
      <c r="Z300" s="141"/>
      <c r="AA300" s="141"/>
      <c r="AB300" s="141"/>
      <c r="AC300" s="141"/>
      <c r="AD300" s="141"/>
      <c r="AE300" s="141"/>
      <c r="AF300" s="141"/>
      <c r="AG300" s="141"/>
      <c r="AH300" s="141"/>
      <c r="AI300" s="141"/>
      <c r="AJ300" s="141"/>
      <c r="AK300" s="141"/>
      <c r="AL300" s="141"/>
      <c r="AM300" s="141"/>
      <c r="AN300" s="141"/>
      <c r="AO300" s="141"/>
      <c r="AP300" s="141"/>
      <c r="AQ300" s="141"/>
      <c r="AR300" s="141"/>
      <c r="AS300" s="141"/>
      <c r="AT300" s="141"/>
      <c r="AU300" s="141"/>
      <c r="AV300" s="141"/>
      <c r="AW300" s="141"/>
      <c r="AX300" s="141"/>
      <c r="AY300" s="141"/>
      <c r="AZ300" s="141"/>
      <c r="BA300" s="141"/>
      <c r="BB300" s="141"/>
      <c r="BC300" s="141"/>
      <c r="BD300" s="141"/>
      <c r="BE300" s="141"/>
      <c r="BF300" s="141"/>
      <c r="BG300" s="141"/>
      <c r="BH300" s="141"/>
      <c r="BI300" s="141"/>
      <c r="BJ300" s="141"/>
      <c r="BK300" s="141"/>
      <c r="BL300" s="141"/>
      <c r="BM300" s="141"/>
      <c r="BN300" s="141"/>
      <c r="BO300" s="141"/>
      <c r="BP300" s="141"/>
      <c r="BQ300" s="141"/>
      <c r="BR300" s="141"/>
      <c r="BS300" s="141"/>
      <c r="BT300" s="76">
        <f t="shared" si="223"/>
        <v>0</v>
      </c>
      <c r="BU300" s="67">
        <f t="shared" ref="BU300" si="257">BU298*$BX$6</f>
        <v>0</v>
      </c>
      <c r="BV300" s="77"/>
      <c r="BW300" s="63">
        <f t="shared" si="224"/>
        <v>0</v>
      </c>
      <c r="BX300" s="64">
        <f t="shared" si="225"/>
        <v>0</v>
      </c>
    </row>
    <row r="301" spans="2:76" ht="15" x14ac:dyDescent="0.25">
      <c r="B301" s="65" t="s">
        <v>32</v>
      </c>
      <c r="C301" s="68"/>
      <c r="D301" s="574"/>
      <c r="E301" s="524"/>
      <c r="F301" s="521" t="str">
        <f>IF(E301="","",VLOOKUP(E301,Summary!$L$6:$M$106,2,FALSE))</f>
        <v/>
      </c>
      <c r="G301" s="73" t="s">
        <v>33</v>
      </c>
      <c r="H301" s="141"/>
      <c r="I301" s="141"/>
      <c r="J301" s="141"/>
      <c r="K301" s="141"/>
      <c r="L301" s="141"/>
      <c r="M301" s="141"/>
      <c r="N301" s="141"/>
      <c r="O301" s="141"/>
      <c r="P301" s="141"/>
      <c r="Q301" s="141"/>
      <c r="R301" s="141"/>
      <c r="S301" s="141"/>
      <c r="T301" s="141"/>
      <c r="U301" s="141"/>
      <c r="V301" s="141"/>
      <c r="W301" s="141"/>
      <c r="X301" s="141"/>
      <c r="Y301" s="141"/>
      <c r="Z301" s="141"/>
      <c r="AA301" s="141"/>
      <c r="AB301" s="141"/>
      <c r="AC301" s="141"/>
      <c r="AD301" s="141"/>
      <c r="AE301" s="141"/>
      <c r="AF301" s="141"/>
      <c r="AG301" s="141"/>
      <c r="AH301" s="141"/>
      <c r="AI301" s="141"/>
      <c r="AJ301" s="141"/>
      <c r="AK301" s="141"/>
      <c r="AL301" s="141"/>
      <c r="AM301" s="141"/>
      <c r="AN301" s="141"/>
      <c r="AO301" s="141"/>
      <c r="AP301" s="141"/>
      <c r="AQ301" s="141"/>
      <c r="AR301" s="141"/>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62">
        <f t="shared" si="223"/>
        <v>0</v>
      </c>
      <c r="BU301" s="66"/>
      <c r="BV301" s="77"/>
      <c r="BW301" s="63">
        <f t="shared" si="224"/>
        <v>0</v>
      </c>
      <c r="BX301" s="64">
        <f t="shared" si="225"/>
        <v>0</v>
      </c>
    </row>
    <row r="302" spans="2:76" ht="15" x14ac:dyDescent="0.25">
      <c r="B302" s="137" t="s">
        <v>42</v>
      </c>
      <c r="C302" s="199"/>
      <c r="D302" s="574"/>
      <c r="E302" s="525"/>
      <c r="F302" s="522"/>
      <c r="G302" s="74" t="s">
        <v>34</v>
      </c>
      <c r="H302" s="141"/>
      <c r="I302" s="141"/>
      <c r="J302" s="141"/>
      <c r="K302" s="141"/>
      <c r="L302" s="141"/>
      <c r="M302" s="141"/>
      <c r="N302" s="141"/>
      <c r="O302" s="141"/>
      <c r="P302" s="141"/>
      <c r="Q302" s="141"/>
      <c r="R302" s="141"/>
      <c r="S302" s="141"/>
      <c r="T302" s="141"/>
      <c r="U302" s="141"/>
      <c r="V302" s="141"/>
      <c r="W302" s="141"/>
      <c r="X302" s="141"/>
      <c r="Y302" s="141"/>
      <c r="Z302" s="141"/>
      <c r="AA302" s="141"/>
      <c r="AB302" s="141"/>
      <c r="AC302" s="141"/>
      <c r="AD302" s="141"/>
      <c r="AE302" s="141"/>
      <c r="AF302" s="141"/>
      <c r="AG302" s="141"/>
      <c r="AH302" s="141"/>
      <c r="AI302" s="141"/>
      <c r="AJ302" s="141"/>
      <c r="AK302" s="141"/>
      <c r="AL302" s="141"/>
      <c r="AM302" s="141"/>
      <c r="AN302" s="141"/>
      <c r="AO302" s="141"/>
      <c r="AP302" s="141"/>
      <c r="AQ302" s="141"/>
      <c r="AR302" s="141"/>
      <c r="AS302" s="161"/>
      <c r="AT302" s="161"/>
      <c r="AU302" s="161"/>
      <c r="AV302" s="161"/>
      <c r="AW302" s="161"/>
      <c r="AX302" s="161"/>
      <c r="AY302" s="161"/>
      <c r="AZ302" s="161"/>
      <c r="BA302" s="161"/>
      <c r="BB302" s="161"/>
      <c r="BC302" s="161"/>
      <c r="BD302" s="161"/>
      <c r="BE302" s="161"/>
      <c r="BF302" s="161"/>
      <c r="BG302" s="161"/>
      <c r="BH302" s="161"/>
      <c r="BI302" s="161"/>
      <c r="BJ302" s="161"/>
      <c r="BK302" s="161"/>
      <c r="BL302" s="161"/>
      <c r="BM302" s="161"/>
      <c r="BN302" s="161"/>
      <c r="BO302" s="161"/>
      <c r="BP302" s="161"/>
      <c r="BQ302" s="161"/>
      <c r="BR302" s="161"/>
      <c r="BS302" s="161"/>
      <c r="BT302" s="75">
        <f t="shared" si="223"/>
        <v>0</v>
      </c>
      <c r="BU302" s="67">
        <f t="shared" ref="BU302" si="258">BU301*$BX$5</f>
        <v>0</v>
      </c>
      <c r="BV302" s="77"/>
      <c r="BW302" s="63">
        <f t="shared" si="224"/>
        <v>0</v>
      </c>
      <c r="BX302" s="64">
        <f t="shared" si="225"/>
        <v>0</v>
      </c>
    </row>
    <row r="303" spans="2:76" ht="30" x14ac:dyDescent="0.25">
      <c r="B303" s="196" t="s">
        <v>104</v>
      </c>
      <c r="C303" s="200"/>
      <c r="D303" s="574"/>
      <c r="E303" s="526"/>
      <c r="F303" s="523"/>
      <c r="G303" s="71" t="s">
        <v>44</v>
      </c>
      <c r="H303" s="141"/>
      <c r="I303" s="141"/>
      <c r="J303" s="141"/>
      <c r="K303" s="141"/>
      <c r="L303" s="141"/>
      <c r="M303" s="141"/>
      <c r="N303" s="141"/>
      <c r="O303" s="141"/>
      <c r="P303" s="141"/>
      <c r="Q303" s="141"/>
      <c r="R303" s="141"/>
      <c r="S303" s="141"/>
      <c r="T303" s="141"/>
      <c r="U303" s="141"/>
      <c r="V303" s="141"/>
      <c r="W303" s="141"/>
      <c r="X303" s="141"/>
      <c r="Y303" s="141"/>
      <c r="Z303" s="141"/>
      <c r="AA303" s="141"/>
      <c r="AB303" s="141"/>
      <c r="AC303" s="141"/>
      <c r="AD303" s="141"/>
      <c r="AE303" s="141"/>
      <c r="AF303" s="141"/>
      <c r="AG303" s="141"/>
      <c r="AH303" s="141"/>
      <c r="AI303" s="141"/>
      <c r="AJ303" s="141"/>
      <c r="AK303" s="141"/>
      <c r="AL303" s="141"/>
      <c r="AM303" s="141"/>
      <c r="AN303" s="141"/>
      <c r="AO303" s="141"/>
      <c r="AP303" s="141"/>
      <c r="AQ303" s="141"/>
      <c r="AR303" s="141"/>
      <c r="AS303" s="141"/>
      <c r="AT303" s="141"/>
      <c r="AU303" s="141"/>
      <c r="AV303" s="141"/>
      <c r="AW303" s="141"/>
      <c r="AX303" s="141"/>
      <c r="AY303" s="141"/>
      <c r="AZ303" s="141"/>
      <c r="BA303" s="141"/>
      <c r="BB303" s="141"/>
      <c r="BC303" s="141"/>
      <c r="BD303" s="141"/>
      <c r="BE303" s="141"/>
      <c r="BF303" s="141"/>
      <c r="BG303" s="141"/>
      <c r="BH303" s="141"/>
      <c r="BI303" s="141"/>
      <c r="BJ303" s="141"/>
      <c r="BK303" s="141"/>
      <c r="BL303" s="141"/>
      <c r="BM303" s="141"/>
      <c r="BN303" s="141"/>
      <c r="BO303" s="141"/>
      <c r="BP303" s="141"/>
      <c r="BQ303" s="141"/>
      <c r="BR303" s="141"/>
      <c r="BS303" s="141"/>
      <c r="BT303" s="76">
        <f t="shared" si="223"/>
        <v>0</v>
      </c>
      <c r="BU303" s="67">
        <f t="shared" ref="BU303" si="259">BU301*$BX$6</f>
        <v>0</v>
      </c>
      <c r="BV303" s="77"/>
      <c r="BW303" s="63">
        <f t="shared" si="224"/>
        <v>0</v>
      </c>
      <c r="BX303" s="64">
        <f t="shared" si="225"/>
        <v>0</v>
      </c>
    </row>
    <row r="304" spans="2:76" ht="15" x14ac:dyDescent="0.25">
      <c r="B304" s="65" t="s">
        <v>32</v>
      </c>
      <c r="C304" s="68"/>
      <c r="D304" s="574"/>
      <c r="E304" s="524"/>
      <c r="F304" s="521" t="str">
        <f>IF(E304="","",VLOOKUP(E304,Summary!$L$6:$M$106,2,FALSE))</f>
        <v/>
      </c>
      <c r="G304" s="73" t="s">
        <v>33</v>
      </c>
      <c r="H304" s="141"/>
      <c r="I304" s="141"/>
      <c r="J304" s="141"/>
      <c r="K304" s="141"/>
      <c r="L304" s="141"/>
      <c r="M304" s="141"/>
      <c r="N304" s="141"/>
      <c r="O304" s="141"/>
      <c r="P304" s="141"/>
      <c r="Q304" s="141"/>
      <c r="R304" s="141"/>
      <c r="S304" s="141"/>
      <c r="T304" s="141"/>
      <c r="U304" s="141"/>
      <c r="V304" s="141"/>
      <c r="W304" s="141"/>
      <c r="X304" s="141"/>
      <c r="Y304" s="141"/>
      <c r="Z304" s="141"/>
      <c r="AA304" s="141"/>
      <c r="AB304" s="141"/>
      <c r="AC304" s="141"/>
      <c r="AD304" s="141"/>
      <c r="AE304" s="141"/>
      <c r="AF304" s="141"/>
      <c r="AG304" s="141"/>
      <c r="AH304" s="141"/>
      <c r="AI304" s="141"/>
      <c r="AJ304" s="141"/>
      <c r="AK304" s="141"/>
      <c r="AL304" s="141"/>
      <c r="AM304" s="141"/>
      <c r="AN304" s="141"/>
      <c r="AO304" s="141"/>
      <c r="AP304" s="141"/>
      <c r="AQ304" s="141"/>
      <c r="AR304" s="141"/>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62">
        <f t="shared" si="223"/>
        <v>0</v>
      </c>
      <c r="BU304" s="66"/>
      <c r="BV304" s="77"/>
      <c r="BW304" s="63">
        <f t="shared" si="224"/>
        <v>0</v>
      </c>
      <c r="BX304" s="64">
        <f t="shared" si="225"/>
        <v>0</v>
      </c>
    </row>
    <row r="305" spans="2:76" ht="15" x14ac:dyDescent="0.25">
      <c r="B305" s="137" t="s">
        <v>42</v>
      </c>
      <c r="C305" s="199"/>
      <c r="D305" s="574"/>
      <c r="E305" s="525"/>
      <c r="F305" s="522"/>
      <c r="G305" s="74" t="s">
        <v>34</v>
      </c>
      <c r="H305" s="141"/>
      <c r="I305" s="141"/>
      <c r="J305" s="141"/>
      <c r="K305" s="141"/>
      <c r="L305" s="141"/>
      <c r="M305" s="141"/>
      <c r="N305" s="141"/>
      <c r="O305" s="141"/>
      <c r="P305" s="141"/>
      <c r="Q305" s="141"/>
      <c r="R305" s="141"/>
      <c r="S305" s="141"/>
      <c r="T305" s="141"/>
      <c r="U305" s="141"/>
      <c r="V305" s="141"/>
      <c r="W305" s="141"/>
      <c r="X305" s="141"/>
      <c r="Y305" s="141"/>
      <c r="Z305" s="141"/>
      <c r="AA305" s="141"/>
      <c r="AB305" s="141"/>
      <c r="AC305" s="141"/>
      <c r="AD305" s="141"/>
      <c r="AE305" s="141"/>
      <c r="AF305" s="141"/>
      <c r="AG305" s="141"/>
      <c r="AH305" s="141"/>
      <c r="AI305" s="141"/>
      <c r="AJ305" s="141"/>
      <c r="AK305" s="141"/>
      <c r="AL305" s="141"/>
      <c r="AM305" s="141"/>
      <c r="AN305" s="141"/>
      <c r="AO305" s="141"/>
      <c r="AP305" s="141"/>
      <c r="AQ305" s="141"/>
      <c r="AR305" s="14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75">
        <f t="shared" si="223"/>
        <v>0</v>
      </c>
      <c r="BU305" s="67">
        <f t="shared" ref="BU305" si="260">BU304*$BX$5</f>
        <v>0</v>
      </c>
      <c r="BV305" s="77"/>
      <c r="BW305" s="63">
        <f t="shared" si="224"/>
        <v>0</v>
      </c>
      <c r="BX305" s="64">
        <f t="shared" si="225"/>
        <v>0</v>
      </c>
    </row>
    <row r="306" spans="2:76" ht="30" x14ac:dyDescent="0.25">
      <c r="B306" s="196" t="s">
        <v>104</v>
      </c>
      <c r="C306" s="200"/>
      <c r="D306" s="574"/>
      <c r="E306" s="526"/>
      <c r="F306" s="523"/>
      <c r="G306" s="71" t="s">
        <v>44</v>
      </c>
      <c r="H306" s="141"/>
      <c r="I306" s="141"/>
      <c r="J306" s="141"/>
      <c r="K306" s="141"/>
      <c r="L306" s="141"/>
      <c r="M306" s="141"/>
      <c r="N306" s="141"/>
      <c r="O306" s="141"/>
      <c r="P306" s="141"/>
      <c r="Q306" s="141"/>
      <c r="R306" s="141"/>
      <c r="S306" s="141"/>
      <c r="T306" s="141"/>
      <c r="U306" s="141"/>
      <c r="V306" s="141"/>
      <c r="W306" s="141"/>
      <c r="X306" s="141"/>
      <c r="Y306" s="141"/>
      <c r="Z306" s="141"/>
      <c r="AA306" s="141"/>
      <c r="AB306" s="141"/>
      <c r="AC306" s="141"/>
      <c r="AD306" s="141"/>
      <c r="AE306" s="141"/>
      <c r="AF306" s="141"/>
      <c r="AG306" s="141"/>
      <c r="AH306" s="141"/>
      <c r="AI306" s="141"/>
      <c r="AJ306" s="141"/>
      <c r="AK306" s="141"/>
      <c r="AL306" s="141"/>
      <c r="AM306" s="141"/>
      <c r="AN306" s="141"/>
      <c r="AO306" s="141"/>
      <c r="AP306" s="141"/>
      <c r="AQ306" s="141"/>
      <c r="AR306" s="141"/>
      <c r="AS306" s="141"/>
      <c r="AT306" s="141"/>
      <c r="AU306" s="141"/>
      <c r="AV306" s="141"/>
      <c r="AW306" s="141"/>
      <c r="AX306" s="141"/>
      <c r="AY306" s="141"/>
      <c r="AZ306" s="141"/>
      <c r="BA306" s="141"/>
      <c r="BB306" s="141"/>
      <c r="BC306" s="141"/>
      <c r="BD306" s="141"/>
      <c r="BE306" s="141"/>
      <c r="BF306" s="141"/>
      <c r="BG306" s="141"/>
      <c r="BH306" s="141"/>
      <c r="BI306" s="141"/>
      <c r="BJ306" s="141"/>
      <c r="BK306" s="141"/>
      <c r="BL306" s="141"/>
      <c r="BM306" s="141"/>
      <c r="BN306" s="141"/>
      <c r="BO306" s="141"/>
      <c r="BP306" s="141"/>
      <c r="BQ306" s="141"/>
      <c r="BR306" s="141"/>
      <c r="BS306" s="141"/>
      <c r="BT306" s="76">
        <f t="shared" si="223"/>
        <v>0</v>
      </c>
      <c r="BU306" s="67">
        <f t="shared" ref="BU306" si="261">BU304*$BX$6</f>
        <v>0</v>
      </c>
      <c r="BV306" s="77"/>
      <c r="BW306" s="63">
        <f t="shared" si="224"/>
        <v>0</v>
      </c>
      <c r="BX306" s="64">
        <f t="shared" si="225"/>
        <v>0</v>
      </c>
    </row>
    <row r="307" spans="2:76" ht="15" x14ac:dyDescent="0.25">
      <c r="B307" s="65" t="s">
        <v>32</v>
      </c>
      <c r="C307" s="68"/>
      <c r="D307" s="574"/>
      <c r="E307" s="524"/>
      <c r="F307" s="521" t="str">
        <f>IF(E307="","",VLOOKUP(E307,Summary!$L$6:$M$106,2,FALSE))</f>
        <v/>
      </c>
      <c r="G307" s="73" t="s">
        <v>33</v>
      </c>
      <c r="H307" s="141"/>
      <c r="I307" s="141"/>
      <c r="J307" s="141"/>
      <c r="K307" s="141"/>
      <c r="L307" s="141"/>
      <c r="M307" s="141"/>
      <c r="N307" s="141"/>
      <c r="O307" s="141"/>
      <c r="P307" s="141"/>
      <c r="Q307" s="141"/>
      <c r="R307" s="141"/>
      <c r="S307" s="141"/>
      <c r="T307" s="141"/>
      <c r="U307" s="141"/>
      <c r="V307" s="141"/>
      <c r="W307" s="141"/>
      <c r="X307" s="141"/>
      <c r="Y307" s="141"/>
      <c r="Z307" s="141"/>
      <c r="AA307" s="141"/>
      <c r="AB307" s="141"/>
      <c r="AC307" s="141"/>
      <c r="AD307" s="141"/>
      <c r="AE307" s="141"/>
      <c r="AF307" s="141"/>
      <c r="AG307" s="141"/>
      <c r="AH307" s="141"/>
      <c r="AI307" s="141"/>
      <c r="AJ307" s="141"/>
      <c r="AK307" s="141"/>
      <c r="AL307" s="141"/>
      <c r="AM307" s="141"/>
      <c r="AN307" s="141"/>
      <c r="AO307" s="141"/>
      <c r="AP307" s="141"/>
      <c r="AQ307" s="141"/>
      <c r="AR307" s="141"/>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62">
        <f t="shared" si="223"/>
        <v>0</v>
      </c>
      <c r="BU307" s="66"/>
      <c r="BV307" s="77"/>
      <c r="BW307" s="63">
        <f t="shared" si="224"/>
        <v>0</v>
      </c>
      <c r="BX307" s="64">
        <f t="shared" si="225"/>
        <v>0</v>
      </c>
    </row>
    <row r="308" spans="2:76" ht="15" x14ac:dyDescent="0.25">
      <c r="B308" s="137" t="s">
        <v>42</v>
      </c>
      <c r="C308" s="199"/>
      <c r="D308" s="574"/>
      <c r="E308" s="525"/>
      <c r="F308" s="522"/>
      <c r="G308" s="74" t="s">
        <v>34</v>
      </c>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75">
        <f t="shared" si="223"/>
        <v>0</v>
      </c>
      <c r="BU308" s="67">
        <f t="shared" ref="BU308" si="262">BU307*$BX$5</f>
        <v>0</v>
      </c>
      <c r="BV308" s="77"/>
      <c r="BW308" s="63">
        <f t="shared" si="224"/>
        <v>0</v>
      </c>
      <c r="BX308" s="64">
        <f t="shared" si="225"/>
        <v>0</v>
      </c>
    </row>
    <row r="309" spans="2:76" ht="30" x14ac:dyDescent="0.25">
      <c r="B309" s="196" t="s">
        <v>104</v>
      </c>
      <c r="C309" s="200"/>
      <c r="D309" s="574"/>
      <c r="E309" s="526"/>
      <c r="F309" s="523"/>
      <c r="G309" s="71" t="s">
        <v>44</v>
      </c>
      <c r="H309" s="141"/>
      <c r="I309" s="141"/>
      <c r="J309" s="141"/>
      <c r="K309" s="141"/>
      <c r="L309" s="141"/>
      <c r="M309" s="141"/>
      <c r="N309" s="141"/>
      <c r="O309" s="141"/>
      <c r="P309" s="141"/>
      <c r="Q309" s="141"/>
      <c r="R309" s="141"/>
      <c r="S309" s="141"/>
      <c r="T309" s="141"/>
      <c r="U309" s="141"/>
      <c r="V309" s="141"/>
      <c r="W309" s="141"/>
      <c r="X309" s="141"/>
      <c r="Y309" s="141"/>
      <c r="Z309" s="141"/>
      <c r="AA309" s="141"/>
      <c r="AB309" s="141"/>
      <c r="AC309" s="141"/>
      <c r="AD309" s="141"/>
      <c r="AE309" s="141"/>
      <c r="AF309" s="141"/>
      <c r="AG309" s="141"/>
      <c r="AH309" s="141"/>
      <c r="AI309" s="141"/>
      <c r="AJ309" s="141"/>
      <c r="AK309" s="141"/>
      <c r="AL309" s="141"/>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c r="BJ309" s="141"/>
      <c r="BK309" s="141"/>
      <c r="BL309" s="141"/>
      <c r="BM309" s="141"/>
      <c r="BN309" s="141"/>
      <c r="BO309" s="141"/>
      <c r="BP309" s="141"/>
      <c r="BQ309" s="141"/>
      <c r="BR309" s="141"/>
      <c r="BS309" s="141"/>
      <c r="BT309" s="76">
        <f t="shared" si="223"/>
        <v>0</v>
      </c>
      <c r="BU309" s="67">
        <f t="shared" ref="BU309" si="263">BU307*$BX$6</f>
        <v>0</v>
      </c>
      <c r="BV309" s="77"/>
      <c r="BW309" s="63">
        <f t="shared" si="224"/>
        <v>0</v>
      </c>
      <c r="BX309" s="64">
        <f t="shared" si="225"/>
        <v>0</v>
      </c>
    </row>
    <row r="310" spans="2:76" ht="15" x14ac:dyDescent="0.25">
      <c r="B310" s="65" t="s">
        <v>32</v>
      </c>
      <c r="C310" s="68"/>
      <c r="D310" s="574"/>
      <c r="E310" s="524"/>
      <c r="F310" s="521" t="str">
        <f>IF(E310="","",VLOOKUP(E310,Summary!$L$6:$M$106,2,FALSE))</f>
        <v/>
      </c>
      <c r="G310" s="73" t="s">
        <v>33</v>
      </c>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c r="AH310" s="141"/>
      <c r="AI310" s="141"/>
      <c r="AJ310" s="141"/>
      <c r="AK310" s="141"/>
      <c r="AL310" s="141"/>
      <c r="AM310" s="141"/>
      <c r="AN310" s="141"/>
      <c r="AO310" s="141"/>
      <c r="AP310" s="141"/>
      <c r="AQ310" s="141"/>
      <c r="AR310" s="141"/>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62">
        <f t="shared" si="223"/>
        <v>0</v>
      </c>
      <c r="BU310" s="66"/>
      <c r="BV310" s="77"/>
      <c r="BW310" s="63">
        <f t="shared" si="224"/>
        <v>0</v>
      </c>
      <c r="BX310" s="64">
        <f t="shared" si="225"/>
        <v>0</v>
      </c>
    </row>
    <row r="311" spans="2:76" ht="15" x14ac:dyDescent="0.25">
      <c r="B311" s="137" t="s">
        <v>42</v>
      </c>
      <c r="C311" s="199"/>
      <c r="D311" s="574"/>
      <c r="E311" s="525"/>
      <c r="F311" s="522"/>
      <c r="G311" s="74" t="s">
        <v>34</v>
      </c>
      <c r="H311" s="141"/>
      <c r="I311" s="141"/>
      <c r="J311" s="141"/>
      <c r="K311" s="141"/>
      <c r="L311" s="141"/>
      <c r="M311" s="141"/>
      <c r="N311" s="141"/>
      <c r="O311" s="141"/>
      <c r="P311" s="141"/>
      <c r="Q311" s="141"/>
      <c r="R311" s="141"/>
      <c r="S311" s="141"/>
      <c r="T311" s="141"/>
      <c r="U311" s="141"/>
      <c r="V311" s="141"/>
      <c r="W311" s="141"/>
      <c r="X311" s="141"/>
      <c r="Y311" s="141"/>
      <c r="Z311" s="141"/>
      <c r="AA311" s="141"/>
      <c r="AB311" s="141"/>
      <c r="AC311" s="141"/>
      <c r="AD311" s="141"/>
      <c r="AE311" s="141"/>
      <c r="AF311" s="141"/>
      <c r="AG311" s="141"/>
      <c r="AH311" s="141"/>
      <c r="AI311" s="141"/>
      <c r="AJ311" s="141"/>
      <c r="AK311" s="141"/>
      <c r="AL311" s="141"/>
      <c r="AM311" s="141"/>
      <c r="AN311" s="141"/>
      <c r="AO311" s="141"/>
      <c r="AP311" s="141"/>
      <c r="AQ311" s="141"/>
      <c r="AR311" s="141"/>
      <c r="AS311" s="161"/>
      <c r="AT311" s="161"/>
      <c r="AU311" s="161"/>
      <c r="AV311" s="161"/>
      <c r="AW311" s="161"/>
      <c r="AX311" s="161"/>
      <c r="AY311" s="161"/>
      <c r="AZ311" s="161"/>
      <c r="BA311" s="161"/>
      <c r="BB311" s="161"/>
      <c r="BC311" s="161"/>
      <c r="BD311" s="161"/>
      <c r="BE311" s="161"/>
      <c r="BF311" s="161"/>
      <c r="BG311" s="161"/>
      <c r="BH311" s="161"/>
      <c r="BI311" s="161"/>
      <c r="BJ311" s="161"/>
      <c r="BK311" s="161"/>
      <c r="BL311" s="161"/>
      <c r="BM311" s="161"/>
      <c r="BN311" s="161"/>
      <c r="BO311" s="161"/>
      <c r="BP311" s="161"/>
      <c r="BQ311" s="161"/>
      <c r="BR311" s="161"/>
      <c r="BS311" s="161"/>
      <c r="BT311" s="75">
        <f t="shared" si="223"/>
        <v>0</v>
      </c>
      <c r="BU311" s="67">
        <f t="shared" ref="BU311" si="264">BU310*$BX$5</f>
        <v>0</v>
      </c>
      <c r="BV311" s="77"/>
      <c r="BW311" s="63">
        <f t="shared" si="224"/>
        <v>0</v>
      </c>
      <c r="BX311" s="64">
        <f t="shared" si="225"/>
        <v>0</v>
      </c>
    </row>
    <row r="312" spans="2:76" ht="30" x14ac:dyDescent="0.25">
      <c r="B312" s="196" t="s">
        <v>104</v>
      </c>
      <c r="C312" s="200"/>
      <c r="D312" s="574"/>
      <c r="E312" s="526"/>
      <c r="F312" s="523"/>
      <c r="G312" s="71" t="s">
        <v>44</v>
      </c>
      <c r="H312" s="141"/>
      <c r="I312" s="141"/>
      <c r="J312" s="141"/>
      <c r="K312" s="141"/>
      <c r="L312" s="141"/>
      <c r="M312" s="141"/>
      <c r="N312" s="141"/>
      <c r="O312" s="141"/>
      <c r="P312" s="141"/>
      <c r="Q312" s="141"/>
      <c r="R312" s="141"/>
      <c r="S312" s="141"/>
      <c r="T312" s="141"/>
      <c r="U312" s="141"/>
      <c r="V312" s="141"/>
      <c r="W312" s="141"/>
      <c r="X312" s="141"/>
      <c r="Y312" s="141"/>
      <c r="Z312" s="141"/>
      <c r="AA312" s="141"/>
      <c r="AB312" s="141"/>
      <c r="AC312" s="141"/>
      <c r="AD312" s="141"/>
      <c r="AE312" s="141"/>
      <c r="AF312" s="141"/>
      <c r="AG312" s="141"/>
      <c r="AH312" s="141"/>
      <c r="AI312" s="141"/>
      <c r="AJ312" s="141"/>
      <c r="AK312" s="141"/>
      <c r="AL312" s="141"/>
      <c r="AM312" s="141"/>
      <c r="AN312" s="141"/>
      <c r="AO312" s="141"/>
      <c r="AP312" s="141"/>
      <c r="AQ312" s="141"/>
      <c r="AR312" s="141"/>
      <c r="AS312" s="141"/>
      <c r="AT312" s="141"/>
      <c r="AU312" s="141"/>
      <c r="AV312" s="141"/>
      <c r="AW312" s="141"/>
      <c r="AX312" s="141"/>
      <c r="AY312" s="141"/>
      <c r="AZ312" s="141"/>
      <c r="BA312" s="141"/>
      <c r="BB312" s="141"/>
      <c r="BC312" s="141"/>
      <c r="BD312" s="141"/>
      <c r="BE312" s="141"/>
      <c r="BF312" s="141"/>
      <c r="BG312" s="141"/>
      <c r="BH312" s="141"/>
      <c r="BI312" s="141"/>
      <c r="BJ312" s="141"/>
      <c r="BK312" s="141"/>
      <c r="BL312" s="141"/>
      <c r="BM312" s="141"/>
      <c r="BN312" s="141"/>
      <c r="BO312" s="141"/>
      <c r="BP312" s="141"/>
      <c r="BQ312" s="141"/>
      <c r="BR312" s="141"/>
      <c r="BS312" s="141"/>
      <c r="BT312" s="76">
        <f t="shared" si="223"/>
        <v>0</v>
      </c>
      <c r="BU312" s="67">
        <f t="shared" ref="BU312" si="265">BU310*$BX$6</f>
        <v>0</v>
      </c>
      <c r="BV312" s="77"/>
      <c r="BW312" s="63">
        <f t="shared" si="224"/>
        <v>0</v>
      </c>
      <c r="BX312" s="64">
        <f t="shared" si="225"/>
        <v>0</v>
      </c>
    </row>
    <row r="313" spans="2:76" ht="15" x14ac:dyDescent="0.25">
      <c r="B313" s="65" t="s">
        <v>32</v>
      </c>
      <c r="C313" s="68"/>
      <c r="D313" s="574"/>
      <c r="E313" s="524"/>
      <c r="F313" s="521" t="str">
        <f>IF(E313="","",VLOOKUP(E313,Summary!$L$6:$M$106,2,FALSE))</f>
        <v/>
      </c>
      <c r="G313" s="73" t="s">
        <v>33</v>
      </c>
      <c r="H313" s="141"/>
      <c r="I313" s="141"/>
      <c r="J313" s="141"/>
      <c r="K313" s="141"/>
      <c r="L313" s="141"/>
      <c r="M313" s="141"/>
      <c r="N313" s="141"/>
      <c r="O313" s="141"/>
      <c r="P313" s="141"/>
      <c r="Q313" s="141"/>
      <c r="R313" s="141"/>
      <c r="S313" s="141"/>
      <c r="T313" s="141"/>
      <c r="U313" s="141"/>
      <c r="V313" s="141"/>
      <c r="W313" s="141"/>
      <c r="X313" s="141"/>
      <c r="Y313" s="141"/>
      <c r="Z313" s="141"/>
      <c r="AA313" s="141"/>
      <c r="AB313" s="141"/>
      <c r="AC313" s="141"/>
      <c r="AD313" s="141"/>
      <c r="AE313" s="141"/>
      <c r="AF313" s="141"/>
      <c r="AG313" s="141"/>
      <c r="AH313" s="141"/>
      <c r="AI313" s="141"/>
      <c r="AJ313" s="141"/>
      <c r="AK313" s="141"/>
      <c r="AL313" s="141"/>
      <c r="AM313" s="141"/>
      <c r="AN313" s="141"/>
      <c r="AO313" s="141"/>
      <c r="AP313" s="141"/>
      <c r="AQ313" s="141"/>
      <c r="AR313" s="141"/>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62">
        <f t="shared" si="223"/>
        <v>0</v>
      </c>
      <c r="BU313" s="66"/>
      <c r="BV313" s="77"/>
      <c r="BW313" s="63">
        <f t="shared" si="224"/>
        <v>0</v>
      </c>
      <c r="BX313" s="64">
        <f t="shared" si="225"/>
        <v>0</v>
      </c>
    </row>
    <row r="314" spans="2:76" ht="15" x14ac:dyDescent="0.25">
      <c r="B314" s="137" t="s">
        <v>42</v>
      </c>
      <c r="C314" s="199"/>
      <c r="D314" s="574"/>
      <c r="E314" s="525"/>
      <c r="F314" s="522"/>
      <c r="G314" s="74" t="s">
        <v>34</v>
      </c>
      <c r="H314" s="141"/>
      <c r="I314" s="141"/>
      <c r="J314" s="141"/>
      <c r="K314" s="141"/>
      <c r="L314" s="141"/>
      <c r="M314" s="141"/>
      <c r="N314" s="141"/>
      <c r="O314" s="141"/>
      <c r="P314" s="141"/>
      <c r="Q314" s="141"/>
      <c r="R314" s="141"/>
      <c r="S314" s="141"/>
      <c r="T314" s="141"/>
      <c r="U314" s="141"/>
      <c r="V314" s="141"/>
      <c r="W314" s="141"/>
      <c r="X314" s="141"/>
      <c r="Y314" s="141"/>
      <c r="Z314" s="141"/>
      <c r="AA314" s="141"/>
      <c r="AB314" s="141"/>
      <c r="AC314" s="141"/>
      <c r="AD314" s="141"/>
      <c r="AE314" s="141"/>
      <c r="AF314" s="141"/>
      <c r="AG314" s="141"/>
      <c r="AH314" s="141"/>
      <c r="AI314" s="141"/>
      <c r="AJ314" s="141"/>
      <c r="AK314" s="141"/>
      <c r="AL314" s="141"/>
      <c r="AM314" s="141"/>
      <c r="AN314" s="141"/>
      <c r="AO314" s="141"/>
      <c r="AP314" s="141"/>
      <c r="AQ314" s="141"/>
      <c r="AR314" s="141"/>
      <c r="AS314" s="161"/>
      <c r="AT314" s="161"/>
      <c r="AU314" s="161"/>
      <c r="AV314" s="161"/>
      <c r="AW314" s="161"/>
      <c r="AX314" s="161"/>
      <c r="AY314" s="161"/>
      <c r="AZ314" s="161"/>
      <c r="BA314" s="161"/>
      <c r="BB314" s="161"/>
      <c r="BC314" s="161"/>
      <c r="BD314" s="161"/>
      <c r="BE314" s="161"/>
      <c r="BF314" s="161"/>
      <c r="BG314" s="161"/>
      <c r="BH314" s="161"/>
      <c r="BI314" s="161"/>
      <c r="BJ314" s="161"/>
      <c r="BK314" s="161"/>
      <c r="BL314" s="161"/>
      <c r="BM314" s="161"/>
      <c r="BN314" s="161"/>
      <c r="BO314" s="161"/>
      <c r="BP314" s="161"/>
      <c r="BQ314" s="161"/>
      <c r="BR314" s="161"/>
      <c r="BS314" s="161"/>
      <c r="BT314" s="75">
        <f t="shared" si="223"/>
        <v>0</v>
      </c>
      <c r="BU314" s="67">
        <f t="shared" ref="BU314" si="266">BU313*$BX$5</f>
        <v>0</v>
      </c>
      <c r="BV314" s="77"/>
      <c r="BW314" s="63">
        <f t="shared" si="224"/>
        <v>0</v>
      </c>
      <c r="BX314" s="64">
        <f t="shared" si="225"/>
        <v>0</v>
      </c>
    </row>
    <row r="315" spans="2:76" ht="30" x14ac:dyDescent="0.25">
      <c r="B315" s="196" t="s">
        <v>104</v>
      </c>
      <c r="C315" s="200"/>
      <c r="D315" s="574"/>
      <c r="E315" s="526"/>
      <c r="F315" s="523"/>
      <c r="G315" s="71" t="s">
        <v>44</v>
      </c>
      <c r="H315" s="141"/>
      <c r="I315" s="141"/>
      <c r="J315" s="141"/>
      <c r="K315" s="141"/>
      <c r="L315" s="141"/>
      <c r="M315" s="141"/>
      <c r="N315" s="141"/>
      <c r="O315" s="141"/>
      <c r="P315" s="141"/>
      <c r="Q315" s="141"/>
      <c r="R315" s="141"/>
      <c r="S315" s="141"/>
      <c r="T315" s="141"/>
      <c r="U315" s="141"/>
      <c r="V315" s="141"/>
      <c r="W315" s="141"/>
      <c r="X315" s="141"/>
      <c r="Y315" s="141"/>
      <c r="Z315" s="141"/>
      <c r="AA315" s="141"/>
      <c r="AB315" s="141"/>
      <c r="AC315" s="141"/>
      <c r="AD315" s="141"/>
      <c r="AE315" s="141"/>
      <c r="AF315" s="141"/>
      <c r="AG315" s="141"/>
      <c r="AH315" s="141"/>
      <c r="AI315" s="141"/>
      <c r="AJ315" s="141"/>
      <c r="AK315" s="141"/>
      <c r="AL315" s="141"/>
      <c r="AM315" s="141"/>
      <c r="AN315" s="141"/>
      <c r="AO315" s="141"/>
      <c r="AP315" s="141"/>
      <c r="AQ315" s="141"/>
      <c r="AR315" s="141"/>
      <c r="AS315" s="141"/>
      <c r="AT315" s="141"/>
      <c r="AU315" s="141"/>
      <c r="AV315" s="141"/>
      <c r="AW315" s="141"/>
      <c r="AX315" s="141"/>
      <c r="AY315" s="141"/>
      <c r="AZ315" s="141"/>
      <c r="BA315" s="141"/>
      <c r="BB315" s="141"/>
      <c r="BC315" s="141"/>
      <c r="BD315" s="141"/>
      <c r="BE315" s="141"/>
      <c r="BF315" s="141"/>
      <c r="BG315" s="141"/>
      <c r="BH315" s="141"/>
      <c r="BI315" s="141"/>
      <c r="BJ315" s="141"/>
      <c r="BK315" s="141"/>
      <c r="BL315" s="141"/>
      <c r="BM315" s="141"/>
      <c r="BN315" s="141"/>
      <c r="BO315" s="141"/>
      <c r="BP315" s="141"/>
      <c r="BQ315" s="141"/>
      <c r="BR315" s="141"/>
      <c r="BS315" s="141"/>
      <c r="BT315" s="76">
        <f t="shared" si="223"/>
        <v>0</v>
      </c>
      <c r="BU315" s="67">
        <f t="shared" ref="BU315" si="267">BU313*$BX$6</f>
        <v>0</v>
      </c>
      <c r="BV315" s="77"/>
      <c r="BW315" s="63">
        <f t="shared" si="224"/>
        <v>0</v>
      </c>
      <c r="BX315" s="64">
        <f t="shared" si="225"/>
        <v>0</v>
      </c>
    </row>
    <row r="316" spans="2:76" ht="15" x14ac:dyDescent="0.25">
      <c r="B316" s="65" t="s">
        <v>32</v>
      </c>
      <c r="C316" s="68"/>
      <c r="D316" s="574"/>
      <c r="E316" s="524"/>
      <c r="F316" s="521" t="str">
        <f>IF(E316="","",VLOOKUP(E316,Summary!$L$6:$M$106,2,FALSE))</f>
        <v/>
      </c>
      <c r="G316" s="73" t="s">
        <v>33</v>
      </c>
      <c r="H316" s="141"/>
      <c r="I316" s="141"/>
      <c r="J316" s="141"/>
      <c r="K316" s="141"/>
      <c r="L316" s="141"/>
      <c r="M316" s="141"/>
      <c r="N316" s="141"/>
      <c r="O316" s="141"/>
      <c r="P316" s="141"/>
      <c r="Q316" s="141"/>
      <c r="R316" s="141"/>
      <c r="S316" s="141"/>
      <c r="T316" s="141"/>
      <c r="U316" s="141"/>
      <c r="V316" s="141"/>
      <c r="W316" s="141"/>
      <c r="X316" s="141"/>
      <c r="Y316" s="141"/>
      <c r="Z316" s="141"/>
      <c r="AA316" s="141"/>
      <c r="AB316" s="141"/>
      <c r="AC316" s="141"/>
      <c r="AD316" s="141"/>
      <c r="AE316" s="141"/>
      <c r="AF316" s="141"/>
      <c r="AG316" s="141"/>
      <c r="AH316" s="141"/>
      <c r="AI316" s="141"/>
      <c r="AJ316" s="141"/>
      <c r="AK316" s="141"/>
      <c r="AL316" s="141"/>
      <c r="AM316" s="141"/>
      <c r="AN316" s="141"/>
      <c r="AO316" s="141"/>
      <c r="AP316" s="141"/>
      <c r="AQ316" s="141"/>
      <c r="AR316" s="141"/>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62">
        <f t="shared" si="223"/>
        <v>0</v>
      </c>
      <c r="BU316" s="66"/>
      <c r="BV316" s="77"/>
      <c r="BW316" s="63">
        <f t="shared" si="224"/>
        <v>0</v>
      </c>
      <c r="BX316" s="64">
        <f t="shared" si="225"/>
        <v>0</v>
      </c>
    </row>
    <row r="317" spans="2:76" ht="15" x14ac:dyDescent="0.25">
      <c r="B317" s="137" t="s">
        <v>42</v>
      </c>
      <c r="C317" s="199"/>
      <c r="D317" s="574"/>
      <c r="E317" s="525"/>
      <c r="F317" s="522"/>
      <c r="G317" s="74" t="s">
        <v>34</v>
      </c>
      <c r="H317" s="141"/>
      <c r="I317" s="141"/>
      <c r="J317" s="141"/>
      <c r="K317" s="141"/>
      <c r="L317" s="141"/>
      <c r="M317" s="141"/>
      <c r="N317" s="141"/>
      <c r="O317" s="141"/>
      <c r="P317" s="141"/>
      <c r="Q317" s="141"/>
      <c r="R317" s="141"/>
      <c r="S317" s="141"/>
      <c r="T317" s="141"/>
      <c r="U317" s="141"/>
      <c r="V317" s="141"/>
      <c r="W317" s="141"/>
      <c r="X317" s="141"/>
      <c r="Y317" s="141"/>
      <c r="Z317" s="141"/>
      <c r="AA317" s="141"/>
      <c r="AB317" s="141"/>
      <c r="AC317" s="141"/>
      <c r="AD317" s="141"/>
      <c r="AE317" s="141"/>
      <c r="AF317" s="141"/>
      <c r="AG317" s="141"/>
      <c r="AH317" s="141"/>
      <c r="AI317" s="141"/>
      <c r="AJ317" s="141"/>
      <c r="AK317" s="141"/>
      <c r="AL317" s="141"/>
      <c r="AM317" s="141"/>
      <c r="AN317" s="141"/>
      <c r="AO317" s="141"/>
      <c r="AP317" s="141"/>
      <c r="AQ317" s="141"/>
      <c r="AR317" s="141"/>
      <c r="AS317" s="161"/>
      <c r="AT317" s="161"/>
      <c r="AU317" s="161"/>
      <c r="AV317" s="161"/>
      <c r="AW317" s="161"/>
      <c r="AX317" s="161"/>
      <c r="AY317" s="161"/>
      <c r="AZ317" s="161"/>
      <c r="BA317" s="161"/>
      <c r="BB317" s="161"/>
      <c r="BC317" s="161"/>
      <c r="BD317" s="161"/>
      <c r="BE317" s="161"/>
      <c r="BF317" s="161"/>
      <c r="BG317" s="161"/>
      <c r="BH317" s="161"/>
      <c r="BI317" s="161"/>
      <c r="BJ317" s="161"/>
      <c r="BK317" s="161"/>
      <c r="BL317" s="161"/>
      <c r="BM317" s="161"/>
      <c r="BN317" s="161"/>
      <c r="BO317" s="161"/>
      <c r="BP317" s="161"/>
      <c r="BQ317" s="161"/>
      <c r="BR317" s="161"/>
      <c r="BS317" s="161"/>
      <c r="BT317" s="75">
        <f t="shared" ref="BT317:BT351" si="268">SUM(H317:BS317)</f>
        <v>0</v>
      </c>
      <c r="BU317" s="67">
        <f t="shared" ref="BU317" si="269">BU316*$BX$5</f>
        <v>0</v>
      </c>
      <c r="BV317" s="77"/>
      <c r="BW317" s="63">
        <f t="shared" ref="BW317:BW351" si="270">(BU317+BV317*BU317)</f>
        <v>0</v>
      </c>
      <c r="BX317" s="64">
        <f t="shared" ref="BX317:BX351" si="271">(BT317*BW317)</f>
        <v>0</v>
      </c>
    </row>
    <row r="318" spans="2:76" ht="30" x14ac:dyDescent="0.25">
      <c r="B318" s="196" t="s">
        <v>104</v>
      </c>
      <c r="C318" s="200"/>
      <c r="D318" s="574"/>
      <c r="E318" s="526"/>
      <c r="F318" s="523"/>
      <c r="G318" s="71" t="s">
        <v>44</v>
      </c>
      <c r="H318" s="141"/>
      <c r="I318" s="141"/>
      <c r="J318" s="141"/>
      <c r="K318" s="141"/>
      <c r="L318" s="141"/>
      <c r="M318" s="141"/>
      <c r="N318" s="141"/>
      <c r="O318" s="141"/>
      <c r="P318" s="141"/>
      <c r="Q318" s="141"/>
      <c r="R318" s="141"/>
      <c r="S318" s="141"/>
      <c r="T318" s="141"/>
      <c r="U318" s="141"/>
      <c r="V318" s="141"/>
      <c r="W318" s="141"/>
      <c r="X318" s="141"/>
      <c r="Y318" s="141"/>
      <c r="Z318" s="141"/>
      <c r="AA318" s="141"/>
      <c r="AB318" s="141"/>
      <c r="AC318" s="141"/>
      <c r="AD318" s="141"/>
      <c r="AE318" s="141"/>
      <c r="AF318" s="141"/>
      <c r="AG318" s="141"/>
      <c r="AH318" s="141"/>
      <c r="AI318" s="141"/>
      <c r="AJ318" s="141"/>
      <c r="AK318" s="141"/>
      <c r="AL318" s="141"/>
      <c r="AM318" s="141"/>
      <c r="AN318" s="141"/>
      <c r="AO318" s="141"/>
      <c r="AP318" s="141"/>
      <c r="AQ318" s="141"/>
      <c r="AR318" s="141"/>
      <c r="AS318" s="141"/>
      <c r="AT318" s="141"/>
      <c r="AU318" s="141"/>
      <c r="AV318" s="141"/>
      <c r="AW318" s="141"/>
      <c r="AX318" s="141"/>
      <c r="AY318" s="141"/>
      <c r="AZ318" s="141"/>
      <c r="BA318" s="141"/>
      <c r="BB318" s="141"/>
      <c r="BC318" s="141"/>
      <c r="BD318" s="141"/>
      <c r="BE318" s="141"/>
      <c r="BF318" s="141"/>
      <c r="BG318" s="141"/>
      <c r="BH318" s="141"/>
      <c r="BI318" s="141"/>
      <c r="BJ318" s="141"/>
      <c r="BK318" s="141"/>
      <c r="BL318" s="141"/>
      <c r="BM318" s="141"/>
      <c r="BN318" s="141"/>
      <c r="BO318" s="141"/>
      <c r="BP318" s="141"/>
      <c r="BQ318" s="141"/>
      <c r="BR318" s="141"/>
      <c r="BS318" s="141"/>
      <c r="BT318" s="76">
        <f t="shared" si="268"/>
        <v>0</v>
      </c>
      <c r="BU318" s="67">
        <f t="shared" ref="BU318" si="272">BU316*$BX$6</f>
        <v>0</v>
      </c>
      <c r="BV318" s="77"/>
      <c r="BW318" s="63">
        <f t="shared" si="270"/>
        <v>0</v>
      </c>
      <c r="BX318" s="64">
        <f t="shared" si="271"/>
        <v>0</v>
      </c>
    </row>
    <row r="319" spans="2:76" ht="15" x14ac:dyDescent="0.25">
      <c r="B319" s="65" t="s">
        <v>32</v>
      </c>
      <c r="C319" s="68"/>
      <c r="D319" s="574"/>
      <c r="E319" s="524"/>
      <c r="F319" s="521" t="str">
        <f>IF(E319="","",VLOOKUP(E319,Summary!$L$6:$M$106,2,FALSE))</f>
        <v/>
      </c>
      <c r="G319" s="73" t="s">
        <v>33</v>
      </c>
      <c r="H319" s="141"/>
      <c r="I319" s="141"/>
      <c r="J319" s="141"/>
      <c r="K319" s="141"/>
      <c r="L319" s="141"/>
      <c r="M319" s="141"/>
      <c r="N319" s="141"/>
      <c r="O319" s="141"/>
      <c r="P319" s="141"/>
      <c r="Q319" s="141"/>
      <c r="R319" s="141"/>
      <c r="S319" s="141"/>
      <c r="T319" s="141"/>
      <c r="U319" s="141"/>
      <c r="V319" s="141"/>
      <c r="W319" s="141"/>
      <c r="X319" s="141"/>
      <c r="Y319" s="141"/>
      <c r="Z319" s="141"/>
      <c r="AA319" s="141"/>
      <c r="AB319" s="141"/>
      <c r="AC319" s="141"/>
      <c r="AD319" s="141"/>
      <c r="AE319" s="141"/>
      <c r="AF319" s="141"/>
      <c r="AG319" s="141"/>
      <c r="AH319" s="141"/>
      <c r="AI319" s="141"/>
      <c r="AJ319" s="141"/>
      <c r="AK319" s="141"/>
      <c r="AL319" s="141"/>
      <c r="AM319" s="141"/>
      <c r="AN319" s="141"/>
      <c r="AO319" s="141"/>
      <c r="AP319" s="141"/>
      <c r="AQ319" s="141"/>
      <c r="AR319" s="141"/>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62">
        <f t="shared" si="268"/>
        <v>0</v>
      </c>
      <c r="BU319" s="66"/>
      <c r="BV319" s="77"/>
      <c r="BW319" s="63">
        <f t="shared" si="270"/>
        <v>0</v>
      </c>
      <c r="BX319" s="64">
        <f t="shared" si="271"/>
        <v>0</v>
      </c>
    </row>
    <row r="320" spans="2:76" ht="15" x14ac:dyDescent="0.25">
      <c r="B320" s="137" t="s">
        <v>42</v>
      </c>
      <c r="C320" s="199"/>
      <c r="D320" s="574"/>
      <c r="E320" s="525"/>
      <c r="F320" s="522"/>
      <c r="G320" s="74" t="s">
        <v>34</v>
      </c>
      <c r="H320" s="141"/>
      <c r="I320" s="141"/>
      <c r="J320" s="141"/>
      <c r="K320" s="141"/>
      <c r="L320" s="141"/>
      <c r="M320" s="141"/>
      <c r="N320" s="141"/>
      <c r="O320" s="141"/>
      <c r="P320" s="141"/>
      <c r="Q320" s="141"/>
      <c r="R320" s="141"/>
      <c r="S320" s="141"/>
      <c r="T320" s="141"/>
      <c r="U320" s="141"/>
      <c r="V320" s="141"/>
      <c r="W320" s="141"/>
      <c r="X320" s="141"/>
      <c r="Y320" s="141"/>
      <c r="Z320" s="141"/>
      <c r="AA320" s="141"/>
      <c r="AB320" s="141"/>
      <c r="AC320" s="141"/>
      <c r="AD320" s="141"/>
      <c r="AE320" s="141"/>
      <c r="AF320" s="141"/>
      <c r="AG320" s="141"/>
      <c r="AH320" s="141"/>
      <c r="AI320" s="141"/>
      <c r="AJ320" s="141"/>
      <c r="AK320" s="141"/>
      <c r="AL320" s="141"/>
      <c r="AM320" s="141"/>
      <c r="AN320" s="141"/>
      <c r="AO320" s="141"/>
      <c r="AP320" s="141"/>
      <c r="AQ320" s="141"/>
      <c r="AR320" s="141"/>
      <c r="AS320" s="161"/>
      <c r="AT320" s="161"/>
      <c r="AU320" s="161"/>
      <c r="AV320" s="161"/>
      <c r="AW320" s="161"/>
      <c r="AX320" s="161"/>
      <c r="AY320" s="161"/>
      <c r="AZ320" s="161"/>
      <c r="BA320" s="161"/>
      <c r="BB320" s="161"/>
      <c r="BC320" s="161"/>
      <c r="BD320" s="161"/>
      <c r="BE320" s="161"/>
      <c r="BF320" s="161"/>
      <c r="BG320" s="161"/>
      <c r="BH320" s="161"/>
      <c r="BI320" s="161"/>
      <c r="BJ320" s="161"/>
      <c r="BK320" s="161"/>
      <c r="BL320" s="161"/>
      <c r="BM320" s="161"/>
      <c r="BN320" s="161"/>
      <c r="BO320" s="161"/>
      <c r="BP320" s="161"/>
      <c r="BQ320" s="161"/>
      <c r="BR320" s="161"/>
      <c r="BS320" s="161"/>
      <c r="BT320" s="75">
        <f t="shared" si="268"/>
        <v>0</v>
      </c>
      <c r="BU320" s="67">
        <f t="shared" ref="BU320" si="273">BU319*$BX$5</f>
        <v>0</v>
      </c>
      <c r="BV320" s="77"/>
      <c r="BW320" s="63">
        <f t="shared" si="270"/>
        <v>0</v>
      </c>
      <c r="BX320" s="64">
        <f t="shared" si="271"/>
        <v>0</v>
      </c>
    </row>
    <row r="321" spans="2:76" ht="30" x14ac:dyDescent="0.25">
      <c r="B321" s="196" t="s">
        <v>104</v>
      </c>
      <c r="C321" s="200"/>
      <c r="D321" s="574"/>
      <c r="E321" s="526"/>
      <c r="F321" s="523"/>
      <c r="G321" s="71" t="s">
        <v>44</v>
      </c>
      <c r="H321" s="141"/>
      <c r="I321" s="141"/>
      <c r="J321" s="141"/>
      <c r="K321" s="141"/>
      <c r="L321" s="141"/>
      <c r="M321" s="141"/>
      <c r="N321" s="141"/>
      <c r="O321" s="141"/>
      <c r="P321" s="141"/>
      <c r="Q321" s="141"/>
      <c r="R321" s="141"/>
      <c r="S321" s="141"/>
      <c r="T321" s="141"/>
      <c r="U321" s="141"/>
      <c r="V321" s="141"/>
      <c r="W321" s="141"/>
      <c r="X321" s="141"/>
      <c r="Y321" s="141"/>
      <c r="Z321" s="141"/>
      <c r="AA321" s="141"/>
      <c r="AB321" s="141"/>
      <c r="AC321" s="141"/>
      <c r="AD321" s="141"/>
      <c r="AE321" s="141"/>
      <c r="AF321" s="141"/>
      <c r="AG321" s="141"/>
      <c r="AH321" s="141"/>
      <c r="AI321" s="141"/>
      <c r="AJ321" s="141"/>
      <c r="AK321" s="141"/>
      <c r="AL321" s="141"/>
      <c r="AM321" s="141"/>
      <c r="AN321" s="141"/>
      <c r="AO321" s="141"/>
      <c r="AP321" s="141"/>
      <c r="AQ321" s="141"/>
      <c r="AR321" s="141"/>
      <c r="AS321" s="141"/>
      <c r="AT321" s="141"/>
      <c r="AU321" s="141"/>
      <c r="AV321" s="141"/>
      <c r="AW321" s="141"/>
      <c r="AX321" s="141"/>
      <c r="AY321" s="141"/>
      <c r="AZ321" s="141"/>
      <c r="BA321" s="141"/>
      <c r="BB321" s="141"/>
      <c r="BC321" s="141"/>
      <c r="BD321" s="141"/>
      <c r="BE321" s="141"/>
      <c r="BF321" s="141"/>
      <c r="BG321" s="141"/>
      <c r="BH321" s="141"/>
      <c r="BI321" s="141"/>
      <c r="BJ321" s="141"/>
      <c r="BK321" s="141"/>
      <c r="BL321" s="141"/>
      <c r="BM321" s="141"/>
      <c r="BN321" s="141"/>
      <c r="BO321" s="141"/>
      <c r="BP321" s="141"/>
      <c r="BQ321" s="141"/>
      <c r="BR321" s="141"/>
      <c r="BS321" s="141"/>
      <c r="BT321" s="76">
        <f t="shared" si="268"/>
        <v>0</v>
      </c>
      <c r="BU321" s="67">
        <f t="shared" ref="BU321" si="274">BU319*$BX$6</f>
        <v>0</v>
      </c>
      <c r="BV321" s="77"/>
      <c r="BW321" s="63">
        <f t="shared" si="270"/>
        <v>0</v>
      </c>
      <c r="BX321" s="64">
        <f t="shared" si="271"/>
        <v>0</v>
      </c>
    </row>
    <row r="322" spans="2:76" ht="15" x14ac:dyDescent="0.25">
      <c r="B322" s="65" t="s">
        <v>32</v>
      </c>
      <c r="C322" s="68"/>
      <c r="D322" s="574"/>
      <c r="E322" s="524"/>
      <c r="F322" s="521" t="str">
        <f>IF(E322="","",VLOOKUP(E322,Summary!$L$6:$M$106,2,FALSE))</f>
        <v/>
      </c>
      <c r="G322" s="73" t="s">
        <v>33</v>
      </c>
      <c r="H322" s="141"/>
      <c r="I322" s="141"/>
      <c r="J322" s="141"/>
      <c r="K322" s="141"/>
      <c r="L322" s="141"/>
      <c r="M322" s="141"/>
      <c r="N322" s="141"/>
      <c r="O322" s="141"/>
      <c r="P322" s="141"/>
      <c r="Q322" s="141"/>
      <c r="R322" s="141"/>
      <c r="S322" s="141"/>
      <c r="T322" s="141"/>
      <c r="U322" s="141"/>
      <c r="V322" s="141"/>
      <c r="W322" s="141"/>
      <c r="X322" s="141"/>
      <c r="Y322" s="141"/>
      <c r="Z322" s="141"/>
      <c r="AA322" s="141"/>
      <c r="AB322" s="141"/>
      <c r="AC322" s="141"/>
      <c r="AD322" s="141"/>
      <c r="AE322" s="141"/>
      <c r="AF322" s="141"/>
      <c r="AG322" s="141"/>
      <c r="AH322" s="141"/>
      <c r="AI322" s="141"/>
      <c r="AJ322" s="141"/>
      <c r="AK322" s="141"/>
      <c r="AL322" s="141"/>
      <c r="AM322" s="141"/>
      <c r="AN322" s="141"/>
      <c r="AO322" s="141"/>
      <c r="AP322" s="141"/>
      <c r="AQ322" s="141"/>
      <c r="AR322" s="141"/>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62">
        <f t="shared" si="268"/>
        <v>0</v>
      </c>
      <c r="BU322" s="66"/>
      <c r="BV322" s="77"/>
      <c r="BW322" s="63">
        <f t="shared" si="270"/>
        <v>0</v>
      </c>
      <c r="BX322" s="64">
        <f t="shared" si="271"/>
        <v>0</v>
      </c>
    </row>
    <row r="323" spans="2:76" ht="15" x14ac:dyDescent="0.25">
      <c r="B323" s="137" t="s">
        <v>42</v>
      </c>
      <c r="C323" s="199"/>
      <c r="D323" s="574"/>
      <c r="E323" s="525"/>
      <c r="F323" s="522"/>
      <c r="G323" s="74" t="s">
        <v>34</v>
      </c>
      <c r="H323" s="141"/>
      <c r="I323" s="141"/>
      <c r="J323" s="141"/>
      <c r="K323" s="141"/>
      <c r="L323" s="141"/>
      <c r="M323" s="141"/>
      <c r="N323" s="141"/>
      <c r="O323" s="141"/>
      <c r="P323" s="141"/>
      <c r="Q323" s="141"/>
      <c r="R323" s="141"/>
      <c r="S323" s="141"/>
      <c r="T323" s="141"/>
      <c r="U323" s="141"/>
      <c r="V323" s="141"/>
      <c r="W323" s="141"/>
      <c r="X323" s="141"/>
      <c r="Y323" s="141"/>
      <c r="Z323" s="141"/>
      <c r="AA323" s="141"/>
      <c r="AB323" s="141"/>
      <c r="AC323" s="141"/>
      <c r="AD323" s="141"/>
      <c r="AE323" s="141"/>
      <c r="AF323" s="141"/>
      <c r="AG323" s="141"/>
      <c r="AH323" s="141"/>
      <c r="AI323" s="141"/>
      <c r="AJ323" s="141"/>
      <c r="AK323" s="141"/>
      <c r="AL323" s="141"/>
      <c r="AM323" s="141"/>
      <c r="AN323" s="141"/>
      <c r="AO323" s="141"/>
      <c r="AP323" s="141"/>
      <c r="AQ323" s="141"/>
      <c r="AR323" s="141"/>
      <c r="AS323" s="161"/>
      <c r="AT323" s="161"/>
      <c r="AU323" s="161"/>
      <c r="AV323" s="161"/>
      <c r="AW323" s="161"/>
      <c r="AX323" s="161"/>
      <c r="AY323" s="161"/>
      <c r="AZ323" s="161"/>
      <c r="BA323" s="161"/>
      <c r="BB323" s="161"/>
      <c r="BC323" s="161"/>
      <c r="BD323" s="161"/>
      <c r="BE323" s="161"/>
      <c r="BF323" s="161"/>
      <c r="BG323" s="161"/>
      <c r="BH323" s="161"/>
      <c r="BI323" s="161"/>
      <c r="BJ323" s="161"/>
      <c r="BK323" s="161"/>
      <c r="BL323" s="161"/>
      <c r="BM323" s="161"/>
      <c r="BN323" s="161"/>
      <c r="BO323" s="161"/>
      <c r="BP323" s="161"/>
      <c r="BQ323" s="161"/>
      <c r="BR323" s="161"/>
      <c r="BS323" s="161"/>
      <c r="BT323" s="75">
        <f t="shared" si="268"/>
        <v>0</v>
      </c>
      <c r="BU323" s="67">
        <f t="shared" ref="BU323" si="275">BU322*$BX$5</f>
        <v>0</v>
      </c>
      <c r="BV323" s="77"/>
      <c r="BW323" s="63">
        <f t="shared" si="270"/>
        <v>0</v>
      </c>
      <c r="BX323" s="64">
        <f t="shared" si="271"/>
        <v>0</v>
      </c>
    </row>
    <row r="324" spans="2:76" ht="30" x14ac:dyDescent="0.25">
      <c r="B324" s="196" t="s">
        <v>104</v>
      </c>
      <c r="C324" s="200"/>
      <c r="D324" s="574"/>
      <c r="E324" s="526"/>
      <c r="F324" s="523"/>
      <c r="G324" s="71" t="s">
        <v>44</v>
      </c>
      <c r="H324" s="141"/>
      <c r="I324" s="141"/>
      <c r="J324" s="141"/>
      <c r="K324" s="141"/>
      <c r="L324" s="141"/>
      <c r="M324" s="141"/>
      <c r="N324" s="141"/>
      <c r="O324" s="141"/>
      <c r="P324" s="141"/>
      <c r="Q324" s="141"/>
      <c r="R324" s="141"/>
      <c r="S324" s="141"/>
      <c r="T324" s="141"/>
      <c r="U324" s="141"/>
      <c r="V324" s="141"/>
      <c r="W324" s="141"/>
      <c r="X324" s="141"/>
      <c r="Y324" s="141"/>
      <c r="Z324" s="141"/>
      <c r="AA324" s="141"/>
      <c r="AB324" s="141"/>
      <c r="AC324" s="141"/>
      <c r="AD324" s="141"/>
      <c r="AE324" s="141"/>
      <c r="AF324" s="141"/>
      <c r="AG324" s="141"/>
      <c r="AH324" s="141"/>
      <c r="AI324" s="141"/>
      <c r="AJ324" s="141"/>
      <c r="AK324" s="141"/>
      <c r="AL324" s="141"/>
      <c r="AM324" s="141"/>
      <c r="AN324" s="141"/>
      <c r="AO324" s="141"/>
      <c r="AP324" s="141"/>
      <c r="AQ324" s="141"/>
      <c r="AR324" s="141"/>
      <c r="AS324" s="141"/>
      <c r="AT324" s="141"/>
      <c r="AU324" s="141"/>
      <c r="AV324" s="141"/>
      <c r="AW324" s="141"/>
      <c r="AX324" s="141"/>
      <c r="AY324" s="141"/>
      <c r="AZ324" s="141"/>
      <c r="BA324" s="141"/>
      <c r="BB324" s="141"/>
      <c r="BC324" s="141"/>
      <c r="BD324" s="141"/>
      <c r="BE324" s="141"/>
      <c r="BF324" s="141"/>
      <c r="BG324" s="141"/>
      <c r="BH324" s="141"/>
      <c r="BI324" s="141"/>
      <c r="BJ324" s="141"/>
      <c r="BK324" s="141"/>
      <c r="BL324" s="141"/>
      <c r="BM324" s="141"/>
      <c r="BN324" s="141"/>
      <c r="BO324" s="141"/>
      <c r="BP324" s="141"/>
      <c r="BQ324" s="141"/>
      <c r="BR324" s="141"/>
      <c r="BS324" s="141"/>
      <c r="BT324" s="76">
        <f t="shared" si="268"/>
        <v>0</v>
      </c>
      <c r="BU324" s="67">
        <f t="shared" ref="BU324" si="276">BU322*$BX$6</f>
        <v>0</v>
      </c>
      <c r="BV324" s="77"/>
      <c r="BW324" s="63">
        <f t="shared" si="270"/>
        <v>0</v>
      </c>
      <c r="BX324" s="64">
        <f t="shared" si="271"/>
        <v>0</v>
      </c>
    </row>
    <row r="325" spans="2:76" ht="15" x14ac:dyDescent="0.25">
      <c r="B325" s="65" t="s">
        <v>32</v>
      </c>
      <c r="C325" s="68"/>
      <c r="D325" s="574"/>
      <c r="E325" s="524"/>
      <c r="F325" s="521" t="str">
        <f>IF(E325="","",VLOOKUP(E325,Summary!$L$6:$M$106,2,FALSE))</f>
        <v/>
      </c>
      <c r="G325" s="73" t="s">
        <v>33</v>
      </c>
      <c r="H325" s="141"/>
      <c r="I325" s="141"/>
      <c r="J325" s="141"/>
      <c r="K325" s="141"/>
      <c r="L325" s="141"/>
      <c r="M325" s="141"/>
      <c r="N325" s="141"/>
      <c r="O325" s="141"/>
      <c r="P325" s="141"/>
      <c r="Q325" s="141"/>
      <c r="R325" s="141"/>
      <c r="S325" s="141"/>
      <c r="T325" s="141"/>
      <c r="U325" s="141"/>
      <c r="V325" s="141"/>
      <c r="W325" s="141"/>
      <c r="X325" s="141"/>
      <c r="Y325" s="141"/>
      <c r="Z325" s="141"/>
      <c r="AA325" s="141"/>
      <c r="AB325" s="141"/>
      <c r="AC325" s="141"/>
      <c r="AD325" s="141"/>
      <c r="AE325" s="141"/>
      <c r="AF325" s="141"/>
      <c r="AG325" s="141"/>
      <c r="AH325" s="141"/>
      <c r="AI325" s="141"/>
      <c r="AJ325" s="141"/>
      <c r="AK325" s="141"/>
      <c r="AL325" s="141"/>
      <c r="AM325" s="141"/>
      <c r="AN325" s="141"/>
      <c r="AO325" s="141"/>
      <c r="AP325" s="141"/>
      <c r="AQ325" s="141"/>
      <c r="AR325" s="141"/>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62">
        <f t="shared" si="268"/>
        <v>0</v>
      </c>
      <c r="BU325" s="66"/>
      <c r="BV325" s="77"/>
      <c r="BW325" s="63">
        <f t="shared" si="270"/>
        <v>0</v>
      </c>
      <c r="BX325" s="64">
        <f t="shared" si="271"/>
        <v>0</v>
      </c>
    </row>
    <row r="326" spans="2:76" ht="15" x14ac:dyDescent="0.25">
      <c r="B326" s="137" t="s">
        <v>42</v>
      </c>
      <c r="C326" s="199"/>
      <c r="D326" s="574"/>
      <c r="E326" s="525"/>
      <c r="F326" s="522"/>
      <c r="G326" s="74" t="s">
        <v>34</v>
      </c>
      <c r="H326" s="141"/>
      <c r="I326" s="141"/>
      <c r="J326" s="141"/>
      <c r="K326" s="141"/>
      <c r="L326" s="141"/>
      <c r="M326" s="141"/>
      <c r="N326" s="141"/>
      <c r="O326" s="141"/>
      <c r="P326" s="141"/>
      <c r="Q326" s="141"/>
      <c r="R326" s="141"/>
      <c r="S326" s="141"/>
      <c r="T326" s="141"/>
      <c r="U326" s="141"/>
      <c r="V326" s="141"/>
      <c r="W326" s="141"/>
      <c r="X326" s="141"/>
      <c r="Y326" s="141"/>
      <c r="Z326" s="141"/>
      <c r="AA326" s="141"/>
      <c r="AB326" s="141"/>
      <c r="AC326" s="141"/>
      <c r="AD326" s="141"/>
      <c r="AE326" s="141"/>
      <c r="AF326" s="141"/>
      <c r="AG326" s="141"/>
      <c r="AH326" s="141"/>
      <c r="AI326" s="141"/>
      <c r="AJ326" s="141"/>
      <c r="AK326" s="141"/>
      <c r="AL326" s="141"/>
      <c r="AM326" s="141"/>
      <c r="AN326" s="141"/>
      <c r="AO326" s="141"/>
      <c r="AP326" s="141"/>
      <c r="AQ326" s="141"/>
      <c r="AR326" s="141"/>
      <c r="AS326" s="161"/>
      <c r="AT326" s="161"/>
      <c r="AU326" s="161"/>
      <c r="AV326" s="161"/>
      <c r="AW326" s="161"/>
      <c r="AX326" s="161"/>
      <c r="AY326" s="161"/>
      <c r="AZ326" s="161"/>
      <c r="BA326" s="161"/>
      <c r="BB326" s="161"/>
      <c r="BC326" s="161"/>
      <c r="BD326" s="161"/>
      <c r="BE326" s="161"/>
      <c r="BF326" s="161"/>
      <c r="BG326" s="161"/>
      <c r="BH326" s="161"/>
      <c r="BI326" s="161"/>
      <c r="BJ326" s="161"/>
      <c r="BK326" s="161"/>
      <c r="BL326" s="161"/>
      <c r="BM326" s="161"/>
      <c r="BN326" s="161"/>
      <c r="BO326" s="161"/>
      <c r="BP326" s="161"/>
      <c r="BQ326" s="161"/>
      <c r="BR326" s="161"/>
      <c r="BS326" s="161"/>
      <c r="BT326" s="75">
        <f t="shared" si="268"/>
        <v>0</v>
      </c>
      <c r="BU326" s="67">
        <f t="shared" ref="BU326" si="277">BU325*$BX$5</f>
        <v>0</v>
      </c>
      <c r="BV326" s="77"/>
      <c r="BW326" s="63">
        <f t="shared" si="270"/>
        <v>0</v>
      </c>
      <c r="BX326" s="64">
        <f t="shared" si="271"/>
        <v>0</v>
      </c>
    </row>
    <row r="327" spans="2:76" ht="30" x14ac:dyDescent="0.25">
      <c r="B327" s="196" t="s">
        <v>104</v>
      </c>
      <c r="C327" s="200"/>
      <c r="D327" s="574"/>
      <c r="E327" s="526"/>
      <c r="F327" s="523"/>
      <c r="G327" s="71" t="s">
        <v>44</v>
      </c>
      <c r="H327" s="141"/>
      <c r="I327" s="141"/>
      <c r="J327" s="141"/>
      <c r="K327" s="141"/>
      <c r="L327" s="141"/>
      <c r="M327" s="141"/>
      <c r="N327" s="141"/>
      <c r="O327" s="141"/>
      <c r="P327" s="141"/>
      <c r="Q327" s="141"/>
      <c r="R327" s="141"/>
      <c r="S327" s="141"/>
      <c r="T327" s="141"/>
      <c r="U327" s="141"/>
      <c r="V327" s="141"/>
      <c r="W327" s="141"/>
      <c r="X327" s="141"/>
      <c r="Y327" s="141"/>
      <c r="Z327" s="141"/>
      <c r="AA327" s="141"/>
      <c r="AB327" s="141"/>
      <c r="AC327" s="141"/>
      <c r="AD327" s="141"/>
      <c r="AE327" s="141"/>
      <c r="AF327" s="141"/>
      <c r="AG327" s="141"/>
      <c r="AH327" s="141"/>
      <c r="AI327" s="141"/>
      <c r="AJ327" s="141"/>
      <c r="AK327" s="141"/>
      <c r="AL327" s="141"/>
      <c r="AM327" s="141"/>
      <c r="AN327" s="141"/>
      <c r="AO327" s="141"/>
      <c r="AP327" s="141"/>
      <c r="AQ327" s="141"/>
      <c r="AR327" s="141"/>
      <c r="AS327" s="141"/>
      <c r="AT327" s="141"/>
      <c r="AU327" s="141"/>
      <c r="AV327" s="141"/>
      <c r="AW327" s="141"/>
      <c r="AX327" s="141"/>
      <c r="AY327" s="141"/>
      <c r="AZ327" s="141"/>
      <c r="BA327" s="141"/>
      <c r="BB327" s="141"/>
      <c r="BC327" s="141"/>
      <c r="BD327" s="141"/>
      <c r="BE327" s="141"/>
      <c r="BF327" s="141"/>
      <c r="BG327" s="141"/>
      <c r="BH327" s="141"/>
      <c r="BI327" s="141"/>
      <c r="BJ327" s="141"/>
      <c r="BK327" s="141"/>
      <c r="BL327" s="141"/>
      <c r="BM327" s="141"/>
      <c r="BN327" s="141"/>
      <c r="BO327" s="141"/>
      <c r="BP327" s="141"/>
      <c r="BQ327" s="141"/>
      <c r="BR327" s="141"/>
      <c r="BS327" s="141"/>
      <c r="BT327" s="76">
        <f t="shared" si="268"/>
        <v>0</v>
      </c>
      <c r="BU327" s="67">
        <f t="shared" ref="BU327" si="278">BU325*$BX$6</f>
        <v>0</v>
      </c>
      <c r="BV327" s="77"/>
      <c r="BW327" s="63">
        <f t="shared" si="270"/>
        <v>0</v>
      </c>
      <c r="BX327" s="64">
        <f t="shared" si="271"/>
        <v>0</v>
      </c>
    </row>
    <row r="328" spans="2:76" ht="15" x14ac:dyDescent="0.25">
      <c r="B328" s="65" t="s">
        <v>32</v>
      </c>
      <c r="C328" s="68"/>
      <c r="D328" s="574"/>
      <c r="E328" s="524"/>
      <c r="F328" s="521" t="str">
        <f>IF(E328="","",VLOOKUP(E328,Summary!$L$6:$M$106,2,FALSE))</f>
        <v/>
      </c>
      <c r="G328" s="73" t="s">
        <v>33</v>
      </c>
      <c r="H328" s="141"/>
      <c r="I328" s="141"/>
      <c r="J328" s="141"/>
      <c r="K328" s="141"/>
      <c r="L328" s="141"/>
      <c r="M328" s="141"/>
      <c r="N328" s="141"/>
      <c r="O328" s="141"/>
      <c r="P328" s="141"/>
      <c r="Q328" s="141"/>
      <c r="R328" s="141"/>
      <c r="S328" s="141"/>
      <c r="T328" s="141"/>
      <c r="U328" s="141"/>
      <c r="V328" s="141"/>
      <c r="W328" s="141"/>
      <c r="X328" s="141"/>
      <c r="Y328" s="141"/>
      <c r="Z328" s="141"/>
      <c r="AA328" s="141"/>
      <c r="AB328" s="141"/>
      <c r="AC328" s="141"/>
      <c r="AD328" s="141"/>
      <c r="AE328" s="141"/>
      <c r="AF328" s="141"/>
      <c r="AG328" s="141"/>
      <c r="AH328" s="141"/>
      <c r="AI328" s="141"/>
      <c r="AJ328" s="141"/>
      <c r="AK328" s="141"/>
      <c r="AL328" s="141"/>
      <c r="AM328" s="141"/>
      <c r="AN328" s="141"/>
      <c r="AO328" s="141"/>
      <c r="AP328" s="141"/>
      <c r="AQ328" s="141"/>
      <c r="AR328" s="141"/>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62">
        <f t="shared" si="268"/>
        <v>0</v>
      </c>
      <c r="BU328" s="66"/>
      <c r="BV328" s="77"/>
      <c r="BW328" s="63">
        <f t="shared" si="270"/>
        <v>0</v>
      </c>
      <c r="BX328" s="64">
        <f t="shared" si="271"/>
        <v>0</v>
      </c>
    </row>
    <row r="329" spans="2:76" ht="15" x14ac:dyDescent="0.25">
      <c r="B329" s="137" t="s">
        <v>42</v>
      </c>
      <c r="C329" s="199"/>
      <c r="D329" s="574"/>
      <c r="E329" s="525"/>
      <c r="F329" s="522"/>
      <c r="G329" s="74" t="s">
        <v>34</v>
      </c>
      <c r="H329" s="141"/>
      <c r="I329" s="141"/>
      <c r="J329" s="141"/>
      <c r="K329" s="141"/>
      <c r="L329" s="141"/>
      <c r="M329" s="141"/>
      <c r="N329" s="141"/>
      <c r="O329" s="141"/>
      <c r="P329" s="141"/>
      <c r="Q329" s="141"/>
      <c r="R329" s="141"/>
      <c r="S329" s="141"/>
      <c r="T329" s="141"/>
      <c r="U329" s="141"/>
      <c r="V329" s="141"/>
      <c r="W329" s="141"/>
      <c r="X329" s="141"/>
      <c r="Y329" s="141"/>
      <c r="Z329" s="141"/>
      <c r="AA329" s="141"/>
      <c r="AB329" s="141"/>
      <c r="AC329" s="141"/>
      <c r="AD329" s="141"/>
      <c r="AE329" s="141"/>
      <c r="AF329" s="141"/>
      <c r="AG329" s="141"/>
      <c r="AH329" s="141"/>
      <c r="AI329" s="141"/>
      <c r="AJ329" s="141"/>
      <c r="AK329" s="141"/>
      <c r="AL329" s="141"/>
      <c r="AM329" s="141"/>
      <c r="AN329" s="141"/>
      <c r="AO329" s="141"/>
      <c r="AP329" s="141"/>
      <c r="AQ329" s="141"/>
      <c r="AR329" s="141"/>
      <c r="AS329" s="161"/>
      <c r="AT329" s="161"/>
      <c r="AU329" s="161"/>
      <c r="AV329" s="161"/>
      <c r="AW329" s="161"/>
      <c r="AX329" s="161"/>
      <c r="AY329" s="161"/>
      <c r="AZ329" s="161"/>
      <c r="BA329" s="161"/>
      <c r="BB329" s="161"/>
      <c r="BC329" s="161"/>
      <c r="BD329" s="161"/>
      <c r="BE329" s="161"/>
      <c r="BF329" s="161"/>
      <c r="BG329" s="161"/>
      <c r="BH329" s="161"/>
      <c r="BI329" s="161"/>
      <c r="BJ329" s="161"/>
      <c r="BK329" s="161"/>
      <c r="BL329" s="161"/>
      <c r="BM329" s="161"/>
      <c r="BN329" s="161"/>
      <c r="BO329" s="161"/>
      <c r="BP329" s="161"/>
      <c r="BQ329" s="161"/>
      <c r="BR329" s="161"/>
      <c r="BS329" s="161"/>
      <c r="BT329" s="75">
        <f t="shared" si="268"/>
        <v>0</v>
      </c>
      <c r="BU329" s="67">
        <f t="shared" ref="BU329" si="279">BU328*$BX$5</f>
        <v>0</v>
      </c>
      <c r="BV329" s="77"/>
      <c r="BW329" s="63">
        <f t="shared" si="270"/>
        <v>0</v>
      </c>
      <c r="BX329" s="64">
        <f t="shared" si="271"/>
        <v>0</v>
      </c>
    </row>
    <row r="330" spans="2:76" ht="30" x14ac:dyDescent="0.25">
      <c r="B330" s="196" t="s">
        <v>104</v>
      </c>
      <c r="C330" s="200"/>
      <c r="D330" s="574"/>
      <c r="E330" s="526"/>
      <c r="F330" s="523"/>
      <c r="G330" s="71" t="s">
        <v>44</v>
      </c>
      <c r="H330" s="141"/>
      <c r="I330" s="141"/>
      <c r="J330" s="141"/>
      <c r="K330" s="141"/>
      <c r="L330" s="141"/>
      <c r="M330" s="141"/>
      <c r="N330" s="141"/>
      <c r="O330" s="141"/>
      <c r="P330" s="141"/>
      <c r="Q330" s="141"/>
      <c r="R330" s="141"/>
      <c r="S330" s="141"/>
      <c r="T330" s="141"/>
      <c r="U330" s="141"/>
      <c r="V330" s="141"/>
      <c r="W330" s="141"/>
      <c r="X330" s="141"/>
      <c r="Y330" s="141"/>
      <c r="Z330" s="141"/>
      <c r="AA330" s="141"/>
      <c r="AB330" s="141"/>
      <c r="AC330" s="141"/>
      <c r="AD330" s="141"/>
      <c r="AE330" s="141"/>
      <c r="AF330" s="141"/>
      <c r="AG330" s="141"/>
      <c r="AH330" s="141"/>
      <c r="AI330" s="141"/>
      <c r="AJ330" s="141"/>
      <c r="AK330" s="141"/>
      <c r="AL330" s="141"/>
      <c r="AM330" s="141"/>
      <c r="AN330" s="141"/>
      <c r="AO330" s="141"/>
      <c r="AP330" s="141"/>
      <c r="AQ330" s="141"/>
      <c r="AR330" s="141"/>
      <c r="AS330" s="141"/>
      <c r="AT330" s="141"/>
      <c r="AU330" s="141"/>
      <c r="AV330" s="141"/>
      <c r="AW330" s="141"/>
      <c r="AX330" s="141"/>
      <c r="AY330" s="141"/>
      <c r="AZ330" s="141"/>
      <c r="BA330" s="141"/>
      <c r="BB330" s="141"/>
      <c r="BC330" s="141"/>
      <c r="BD330" s="141"/>
      <c r="BE330" s="141"/>
      <c r="BF330" s="141"/>
      <c r="BG330" s="141"/>
      <c r="BH330" s="141"/>
      <c r="BI330" s="141"/>
      <c r="BJ330" s="141"/>
      <c r="BK330" s="141"/>
      <c r="BL330" s="141"/>
      <c r="BM330" s="141"/>
      <c r="BN330" s="141"/>
      <c r="BO330" s="141"/>
      <c r="BP330" s="141"/>
      <c r="BQ330" s="141"/>
      <c r="BR330" s="141"/>
      <c r="BS330" s="141"/>
      <c r="BT330" s="76">
        <f t="shared" si="268"/>
        <v>0</v>
      </c>
      <c r="BU330" s="67">
        <f t="shared" ref="BU330" si="280">BU328*$BX$6</f>
        <v>0</v>
      </c>
      <c r="BV330" s="77"/>
      <c r="BW330" s="63">
        <f t="shared" si="270"/>
        <v>0</v>
      </c>
      <c r="BX330" s="64">
        <f t="shared" si="271"/>
        <v>0</v>
      </c>
    </row>
    <row r="331" spans="2:76" ht="15" x14ac:dyDescent="0.25">
      <c r="B331" s="65" t="s">
        <v>32</v>
      </c>
      <c r="C331" s="68"/>
      <c r="D331" s="574"/>
      <c r="E331" s="524"/>
      <c r="F331" s="521" t="str">
        <f>IF(E331="","",VLOOKUP(E331,Summary!$L$6:$M$106,2,FALSE))</f>
        <v/>
      </c>
      <c r="G331" s="73" t="s">
        <v>33</v>
      </c>
      <c r="H331" s="141"/>
      <c r="I331" s="141"/>
      <c r="J331" s="141"/>
      <c r="K331" s="141"/>
      <c r="L331" s="141"/>
      <c r="M331" s="141"/>
      <c r="N331" s="141"/>
      <c r="O331" s="141"/>
      <c r="P331" s="141"/>
      <c r="Q331" s="141"/>
      <c r="R331" s="141"/>
      <c r="S331" s="141"/>
      <c r="T331" s="141"/>
      <c r="U331" s="141"/>
      <c r="V331" s="141"/>
      <c r="W331" s="141"/>
      <c r="X331" s="141"/>
      <c r="Y331" s="141"/>
      <c r="Z331" s="141"/>
      <c r="AA331" s="141"/>
      <c r="AB331" s="141"/>
      <c r="AC331" s="141"/>
      <c r="AD331" s="141"/>
      <c r="AE331" s="141"/>
      <c r="AF331" s="141"/>
      <c r="AG331" s="141"/>
      <c r="AH331" s="141"/>
      <c r="AI331" s="141"/>
      <c r="AJ331" s="141"/>
      <c r="AK331" s="141"/>
      <c r="AL331" s="141"/>
      <c r="AM331" s="141"/>
      <c r="AN331" s="141"/>
      <c r="AO331" s="141"/>
      <c r="AP331" s="141"/>
      <c r="AQ331" s="141"/>
      <c r="AR331" s="141"/>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62">
        <f t="shared" si="268"/>
        <v>0</v>
      </c>
      <c r="BU331" s="66"/>
      <c r="BV331" s="77"/>
      <c r="BW331" s="63">
        <f t="shared" si="270"/>
        <v>0</v>
      </c>
      <c r="BX331" s="64">
        <f t="shared" si="271"/>
        <v>0</v>
      </c>
    </row>
    <row r="332" spans="2:76" ht="15" x14ac:dyDescent="0.25">
      <c r="B332" s="137" t="s">
        <v>42</v>
      </c>
      <c r="C332" s="199"/>
      <c r="D332" s="574"/>
      <c r="E332" s="525"/>
      <c r="F332" s="522"/>
      <c r="G332" s="74" t="s">
        <v>34</v>
      </c>
      <c r="H332" s="141"/>
      <c r="I332" s="141"/>
      <c r="J332" s="141"/>
      <c r="K332" s="141"/>
      <c r="L332" s="141"/>
      <c r="M332" s="141"/>
      <c r="N332" s="141"/>
      <c r="O332" s="141"/>
      <c r="P332" s="141"/>
      <c r="Q332" s="141"/>
      <c r="R332" s="141"/>
      <c r="S332" s="141"/>
      <c r="T332" s="141"/>
      <c r="U332" s="141"/>
      <c r="V332" s="141"/>
      <c r="W332" s="141"/>
      <c r="X332" s="141"/>
      <c r="Y332" s="141"/>
      <c r="Z332" s="141"/>
      <c r="AA332" s="141"/>
      <c r="AB332" s="141"/>
      <c r="AC332" s="141"/>
      <c r="AD332" s="141"/>
      <c r="AE332" s="141"/>
      <c r="AF332" s="141"/>
      <c r="AG332" s="141"/>
      <c r="AH332" s="141"/>
      <c r="AI332" s="141"/>
      <c r="AJ332" s="141"/>
      <c r="AK332" s="141"/>
      <c r="AL332" s="141"/>
      <c r="AM332" s="141"/>
      <c r="AN332" s="141"/>
      <c r="AO332" s="141"/>
      <c r="AP332" s="141"/>
      <c r="AQ332" s="141"/>
      <c r="AR332" s="141"/>
      <c r="AS332" s="161"/>
      <c r="AT332" s="161"/>
      <c r="AU332" s="161"/>
      <c r="AV332" s="161"/>
      <c r="AW332" s="161"/>
      <c r="AX332" s="161"/>
      <c r="AY332" s="161"/>
      <c r="AZ332" s="161"/>
      <c r="BA332" s="161"/>
      <c r="BB332" s="161"/>
      <c r="BC332" s="161"/>
      <c r="BD332" s="161"/>
      <c r="BE332" s="161"/>
      <c r="BF332" s="161"/>
      <c r="BG332" s="161"/>
      <c r="BH332" s="161"/>
      <c r="BI332" s="161"/>
      <c r="BJ332" s="161"/>
      <c r="BK332" s="161"/>
      <c r="BL332" s="161"/>
      <c r="BM332" s="161"/>
      <c r="BN332" s="161"/>
      <c r="BO332" s="161"/>
      <c r="BP332" s="161"/>
      <c r="BQ332" s="161"/>
      <c r="BR332" s="161"/>
      <c r="BS332" s="161"/>
      <c r="BT332" s="75">
        <f t="shared" si="268"/>
        <v>0</v>
      </c>
      <c r="BU332" s="67">
        <f t="shared" ref="BU332" si="281">BU331*$BX$5</f>
        <v>0</v>
      </c>
      <c r="BV332" s="77"/>
      <c r="BW332" s="63">
        <f t="shared" si="270"/>
        <v>0</v>
      </c>
      <c r="BX332" s="64">
        <f t="shared" si="271"/>
        <v>0</v>
      </c>
    </row>
    <row r="333" spans="2:76" ht="30" x14ac:dyDescent="0.25">
      <c r="B333" s="196" t="s">
        <v>104</v>
      </c>
      <c r="C333" s="200"/>
      <c r="D333" s="574"/>
      <c r="E333" s="526"/>
      <c r="F333" s="523"/>
      <c r="G333" s="71" t="s">
        <v>44</v>
      </c>
      <c r="H333" s="141"/>
      <c r="I333" s="141"/>
      <c r="J333" s="141"/>
      <c r="K333" s="141"/>
      <c r="L333" s="141"/>
      <c r="M333" s="141"/>
      <c r="N333" s="141"/>
      <c r="O333" s="141"/>
      <c r="P333" s="141"/>
      <c r="Q333" s="141"/>
      <c r="R333" s="141"/>
      <c r="S333" s="141"/>
      <c r="T333" s="141"/>
      <c r="U333" s="141"/>
      <c r="V333" s="141"/>
      <c r="W333" s="141"/>
      <c r="X333" s="141"/>
      <c r="Y333" s="141"/>
      <c r="Z333" s="141"/>
      <c r="AA333" s="141"/>
      <c r="AB333" s="141"/>
      <c r="AC333" s="141"/>
      <c r="AD333" s="141"/>
      <c r="AE333" s="141"/>
      <c r="AF333" s="141"/>
      <c r="AG333" s="141"/>
      <c r="AH333" s="141"/>
      <c r="AI333" s="141"/>
      <c r="AJ333" s="141"/>
      <c r="AK333" s="141"/>
      <c r="AL333" s="141"/>
      <c r="AM333" s="141"/>
      <c r="AN333" s="141"/>
      <c r="AO333" s="141"/>
      <c r="AP333" s="141"/>
      <c r="AQ333" s="141"/>
      <c r="AR333" s="141"/>
      <c r="AS333" s="141"/>
      <c r="AT333" s="141"/>
      <c r="AU333" s="141"/>
      <c r="AV333" s="141"/>
      <c r="AW333" s="141"/>
      <c r="AX333" s="141"/>
      <c r="AY333" s="141"/>
      <c r="AZ333" s="141"/>
      <c r="BA333" s="141"/>
      <c r="BB333" s="141"/>
      <c r="BC333" s="141"/>
      <c r="BD333" s="141"/>
      <c r="BE333" s="141"/>
      <c r="BF333" s="141"/>
      <c r="BG333" s="141"/>
      <c r="BH333" s="141"/>
      <c r="BI333" s="141"/>
      <c r="BJ333" s="141"/>
      <c r="BK333" s="141"/>
      <c r="BL333" s="141"/>
      <c r="BM333" s="141"/>
      <c r="BN333" s="141"/>
      <c r="BO333" s="141"/>
      <c r="BP333" s="141"/>
      <c r="BQ333" s="141"/>
      <c r="BR333" s="141"/>
      <c r="BS333" s="141"/>
      <c r="BT333" s="76">
        <f t="shared" si="268"/>
        <v>0</v>
      </c>
      <c r="BU333" s="67">
        <f t="shared" ref="BU333" si="282">BU331*$BX$6</f>
        <v>0</v>
      </c>
      <c r="BV333" s="77"/>
      <c r="BW333" s="63">
        <f t="shared" si="270"/>
        <v>0</v>
      </c>
      <c r="BX333" s="64">
        <f t="shared" si="271"/>
        <v>0</v>
      </c>
    </row>
    <row r="334" spans="2:76" ht="15" x14ac:dyDescent="0.25">
      <c r="B334" s="65" t="s">
        <v>32</v>
      </c>
      <c r="C334" s="68"/>
      <c r="D334" s="574"/>
      <c r="E334" s="524"/>
      <c r="F334" s="521" t="str">
        <f>IF(E334="","",VLOOKUP(E334,Summary!$L$6:$M$106,2,FALSE))</f>
        <v/>
      </c>
      <c r="G334" s="73" t="s">
        <v>33</v>
      </c>
      <c r="H334" s="141"/>
      <c r="I334" s="141"/>
      <c r="J334" s="141"/>
      <c r="K334" s="141"/>
      <c r="L334" s="141"/>
      <c r="M334" s="141"/>
      <c r="N334" s="141"/>
      <c r="O334" s="141"/>
      <c r="P334" s="141"/>
      <c r="Q334" s="141"/>
      <c r="R334" s="141"/>
      <c r="S334" s="141"/>
      <c r="T334" s="141"/>
      <c r="U334" s="141"/>
      <c r="V334" s="141"/>
      <c r="W334" s="141"/>
      <c r="X334" s="141"/>
      <c r="Y334" s="141"/>
      <c r="Z334" s="141"/>
      <c r="AA334" s="141"/>
      <c r="AB334" s="141"/>
      <c r="AC334" s="141"/>
      <c r="AD334" s="141"/>
      <c r="AE334" s="141"/>
      <c r="AF334" s="141"/>
      <c r="AG334" s="141"/>
      <c r="AH334" s="141"/>
      <c r="AI334" s="141"/>
      <c r="AJ334" s="141"/>
      <c r="AK334" s="141"/>
      <c r="AL334" s="141"/>
      <c r="AM334" s="141"/>
      <c r="AN334" s="141"/>
      <c r="AO334" s="141"/>
      <c r="AP334" s="141"/>
      <c r="AQ334" s="141"/>
      <c r="AR334" s="141"/>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62">
        <f t="shared" si="268"/>
        <v>0</v>
      </c>
      <c r="BU334" s="66"/>
      <c r="BV334" s="77"/>
      <c r="BW334" s="63">
        <f t="shared" si="270"/>
        <v>0</v>
      </c>
      <c r="BX334" s="64">
        <f t="shared" si="271"/>
        <v>0</v>
      </c>
    </row>
    <row r="335" spans="2:76" ht="15" x14ac:dyDescent="0.25">
      <c r="B335" s="137" t="s">
        <v>42</v>
      </c>
      <c r="C335" s="199"/>
      <c r="D335" s="574"/>
      <c r="E335" s="525"/>
      <c r="F335" s="522"/>
      <c r="G335" s="74" t="s">
        <v>34</v>
      </c>
      <c r="H335" s="141"/>
      <c r="I335" s="141"/>
      <c r="J335" s="141"/>
      <c r="K335" s="141"/>
      <c r="L335" s="141"/>
      <c r="M335" s="141"/>
      <c r="N335" s="141"/>
      <c r="O335" s="141"/>
      <c r="P335" s="141"/>
      <c r="Q335" s="141"/>
      <c r="R335" s="141"/>
      <c r="S335" s="141"/>
      <c r="T335" s="141"/>
      <c r="U335" s="141"/>
      <c r="V335" s="141"/>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161"/>
      <c r="AT335" s="161"/>
      <c r="AU335" s="161"/>
      <c r="AV335" s="161"/>
      <c r="AW335" s="161"/>
      <c r="AX335" s="161"/>
      <c r="AY335" s="161"/>
      <c r="AZ335" s="161"/>
      <c r="BA335" s="161"/>
      <c r="BB335" s="161"/>
      <c r="BC335" s="161"/>
      <c r="BD335" s="161"/>
      <c r="BE335" s="161"/>
      <c r="BF335" s="161"/>
      <c r="BG335" s="161"/>
      <c r="BH335" s="161"/>
      <c r="BI335" s="161"/>
      <c r="BJ335" s="161"/>
      <c r="BK335" s="161"/>
      <c r="BL335" s="161"/>
      <c r="BM335" s="161"/>
      <c r="BN335" s="161"/>
      <c r="BO335" s="161"/>
      <c r="BP335" s="161"/>
      <c r="BQ335" s="161"/>
      <c r="BR335" s="161"/>
      <c r="BS335" s="161"/>
      <c r="BT335" s="75">
        <f t="shared" si="268"/>
        <v>0</v>
      </c>
      <c r="BU335" s="67">
        <f t="shared" ref="BU335" si="283">BU334*$BX$5</f>
        <v>0</v>
      </c>
      <c r="BV335" s="77"/>
      <c r="BW335" s="63">
        <f t="shared" si="270"/>
        <v>0</v>
      </c>
      <c r="BX335" s="64">
        <f t="shared" si="271"/>
        <v>0</v>
      </c>
    </row>
    <row r="336" spans="2:76" ht="30" x14ac:dyDescent="0.25">
      <c r="B336" s="196" t="s">
        <v>104</v>
      </c>
      <c r="C336" s="200"/>
      <c r="D336" s="574"/>
      <c r="E336" s="526"/>
      <c r="F336" s="523"/>
      <c r="G336" s="71" t="s">
        <v>44</v>
      </c>
      <c r="H336" s="141"/>
      <c r="I336" s="141"/>
      <c r="J336" s="141"/>
      <c r="K336" s="141"/>
      <c r="L336" s="141"/>
      <c r="M336" s="141"/>
      <c r="N336" s="141"/>
      <c r="O336" s="141"/>
      <c r="P336" s="141"/>
      <c r="Q336" s="141"/>
      <c r="R336" s="141"/>
      <c r="S336" s="141"/>
      <c r="T336" s="141"/>
      <c r="U336" s="141"/>
      <c r="V336" s="141"/>
      <c r="W336" s="141"/>
      <c r="X336" s="141"/>
      <c r="Y336" s="141"/>
      <c r="Z336" s="141"/>
      <c r="AA336" s="141"/>
      <c r="AB336" s="141"/>
      <c r="AC336" s="141"/>
      <c r="AD336" s="141"/>
      <c r="AE336" s="141"/>
      <c r="AF336" s="141"/>
      <c r="AG336" s="141"/>
      <c r="AH336" s="141"/>
      <c r="AI336" s="141"/>
      <c r="AJ336" s="141"/>
      <c r="AK336" s="141"/>
      <c r="AL336" s="141"/>
      <c r="AM336" s="141"/>
      <c r="AN336" s="141"/>
      <c r="AO336" s="141"/>
      <c r="AP336" s="141"/>
      <c r="AQ336" s="141"/>
      <c r="AR336" s="141"/>
      <c r="AS336" s="141"/>
      <c r="AT336" s="141"/>
      <c r="AU336" s="141"/>
      <c r="AV336" s="141"/>
      <c r="AW336" s="141"/>
      <c r="AX336" s="141"/>
      <c r="AY336" s="141"/>
      <c r="AZ336" s="141"/>
      <c r="BA336" s="141"/>
      <c r="BB336" s="141"/>
      <c r="BC336" s="141"/>
      <c r="BD336" s="141"/>
      <c r="BE336" s="141"/>
      <c r="BF336" s="141"/>
      <c r="BG336" s="141"/>
      <c r="BH336" s="141"/>
      <c r="BI336" s="141"/>
      <c r="BJ336" s="141"/>
      <c r="BK336" s="141"/>
      <c r="BL336" s="141"/>
      <c r="BM336" s="141"/>
      <c r="BN336" s="141"/>
      <c r="BO336" s="141"/>
      <c r="BP336" s="141"/>
      <c r="BQ336" s="141"/>
      <c r="BR336" s="141"/>
      <c r="BS336" s="141"/>
      <c r="BT336" s="76">
        <f t="shared" si="268"/>
        <v>0</v>
      </c>
      <c r="BU336" s="67">
        <f t="shared" ref="BU336" si="284">BU334*$BX$6</f>
        <v>0</v>
      </c>
      <c r="BV336" s="77"/>
      <c r="BW336" s="63">
        <f t="shared" si="270"/>
        <v>0</v>
      </c>
      <c r="BX336" s="64">
        <f t="shared" si="271"/>
        <v>0</v>
      </c>
    </row>
    <row r="337" spans="2:76" ht="15" x14ac:dyDescent="0.25">
      <c r="B337" s="65" t="s">
        <v>32</v>
      </c>
      <c r="C337" s="68"/>
      <c r="D337" s="574"/>
      <c r="E337" s="524"/>
      <c r="F337" s="521" t="str">
        <f>IF(E337="","",VLOOKUP(E337,Summary!$L$6:$M$106,2,FALSE))</f>
        <v/>
      </c>
      <c r="G337" s="73" t="s">
        <v>33</v>
      </c>
      <c r="H337" s="141"/>
      <c r="I337" s="141"/>
      <c r="J337" s="141"/>
      <c r="K337" s="141"/>
      <c r="L337" s="141"/>
      <c r="M337" s="141"/>
      <c r="N337" s="141"/>
      <c r="O337" s="141"/>
      <c r="P337" s="141"/>
      <c r="Q337" s="141"/>
      <c r="R337" s="141"/>
      <c r="S337" s="141"/>
      <c r="T337" s="141"/>
      <c r="U337" s="141"/>
      <c r="V337" s="141"/>
      <c r="W337" s="141"/>
      <c r="X337" s="141"/>
      <c r="Y337" s="141"/>
      <c r="Z337" s="141"/>
      <c r="AA337" s="141"/>
      <c r="AB337" s="141"/>
      <c r="AC337" s="141"/>
      <c r="AD337" s="141"/>
      <c r="AE337" s="141"/>
      <c r="AF337" s="141"/>
      <c r="AG337" s="141"/>
      <c r="AH337" s="141"/>
      <c r="AI337" s="141"/>
      <c r="AJ337" s="141"/>
      <c r="AK337" s="141"/>
      <c r="AL337" s="141"/>
      <c r="AM337" s="141"/>
      <c r="AN337" s="141"/>
      <c r="AO337" s="141"/>
      <c r="AP337" s="141"/>
      <c r="AQ337" s="141"/>
      <c r="AR337" s="141"/>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62">
        <f t="shared" si="268"/>
        <v>0</v>
      </c>
      <c r="BU337" s="66"/>
      <c r="BV337" s="77"/>
      <c r="BW337" s="63">
        <f t="shared" si="270"/>
        <v>0</v>
      </c>
      <c r="BX337" s="64">
        <f t="shared" si="271"/>
        <v>0</v>
      </c>
    </row>
    <row r="338" spans="2:76" ht="15" x14ac:dyDescent="0.25">
      <c r="B338" s="137" t="s">
        <v>42</v>
      </c>
      <c r="C338" s="199"/>
      <c r="D338" s="574"/>
      <c r="E338" s="525"/>
      <c r="F338" s="522"/>
      <c r="G338" s="74" t="s">
        <v>34</v>
      </c>
      <c r="H338" s="141"/>
      <c r="I338" s="141"/>
      <c r="J338" s="141"/>
      <c r="K338" s="141"/>
      <c r="L338" s="141"/>
      <c r="M338" s="141"/>
      <c r="N338" s="141"/>
      <c r="O338" s="141"/>
      <c r="P338" s="141"/>
      <c r="Q338" s="141"/>
      <c r="R338" s="141"/>
      <c r="S338" s="141"/>
      <c r="T338" s="141"/>
      <c r="U338" s="141"/>
      <c r="V338" s="141"/>
      <c r="W338" s="141"/>
      <c r="X338" s="141"/>
      <c r="Y338" s="141"/>
      <c r="Z338" s="141"/>
      <c r="AA338" s="141"/>
      <c r="AB338" s="141"/>
      <c r="AC338" s="141"/>
      <c r="AD338" s="141"/>
      <c r="AE338" s="141"/>
      <c r="AF338" s="141"/>
      <c r="AG338" s="141"/>
      <c r="AH338" s="141"/>
      <c r="AI338" s="141"/>
      <c r="AJ338" s="141"/>
      <c r="AK338" s="141"/>
      <c r="AL338" s="141"/>
      <c r="AM338" s="141"/>
      <c r="AN338" s="141"/>
      <c r="AO338" s="141"/>
      <c r="AP338" s="141"/>
      <c r="AQ338" s="141"/>
      <c r="AR338" s="141"/>
      <c r="AS338" s="161"/>
      <c r="AT338" s="161"/>
      <c r="AU338" s="161"/>
      <c r="AV338" s="161"/>
      <c r="AW338" s="161"/>
      <c r="AX338" s="161"/>
      <c r="AY338" s="161"/>
      <c r="AZ338" s="161"/>
      <c r="BA338" s="161"/>
      <c r="BB338" s="161"/>
      <c r="BC338" s="161"/>
      <c r="BD338" s="161"/>
      <c r="BE338" s="161"/>
      <c r="BF338" s="161"/>
      <c r="BG338" s="161"/>
      <c r="BH338" s="161"/>
      <c r="BI338" s="161"/>
      <c r="BJ338" s="161"/>
      <c r="BK338" s="161"/>
      <c r="BL338" s="161"/>
      <c r="BM338" s="161"/>
      <c r="BN338" s="161"/>
      <c r="BO338" s="161"/>
      <c r="BP338" s="161"/>
      <c r="BQ338" s="161"/>
      <c r="BR338" s="161"/>
      <c r="BS338" s="161"/>
      <c r="BT338" s="75">
        <f t="shared" si="268"/>
        <v>0</v>
      </c>
      <c r="BU338" s="67">
        <f t="shared" ref="BU338" si="285">BU337*$BX$5</f>
        <v>0</v>
      </c>
      <c r="BV338" s="77"/>
      <c r="BW338" s="63">
        <f t="shared" si="270"/>
        <v>0</v>
      </c>
      <c r="BX338" s="64">
        <f t="shared" si="271"/>
        <v>0</v>
      </c>
    </row>
    <row r="339" spans="2:76" ht="30" x14ac:dyDescent="0.25">
      <c r="B339" s="196" t="s">
        <v>104</v>
      </c>
      <c r="C339" s="200"/>
      <c r="D339" s="574"/>
      <c r="E339" s="526"/>
      <c r="F339" s="523"/>
      <c r="G339" s="71" t="s">
        <v>44</v>
      </c>
      <c r="H339" s="141"/>
      <c r="I339" s="141"/>
      <c r="J339" s="141"/>
      <c r="K339" s="141"/>
      <c r="L339" s="141"/>
      <c r="M339" s="141"/>
      <c r="N339" s="141"/>
      <c r="O339" s="141"/>
      <c r="P339" s="141"/>
      <c r="Q339" s="141"/>
      <c r="R339" s="141"/>
      <c r="S339" s="141"/>
      <c r="T339" s="141"/>
      <c r="U339" s="141"/>
      <c r="V339" s="141"/>
      <c r="W339" s="141"/>
      <c r="X339" s="141"/>
      <c r="Y339" s="141"/>
      <c r="Z339" s="141"/>
      <c r="AA339" s="141"/>
      <c r="AB339" s="141"/>
      <c r="AC339" s="141"/>
      <c r="AD339" s="141"/>
      <c r="AE339" s="141"/>
      <c r="AF339" s="141"/>
      <c r="AG339" s="141"/>
      <c r="AH339" s="141"/>
      <c r="AI339" s="141"/>
      <c r="AJ339" s="141"/>
      <c r="AK339" s="141"/>
      <c r="AL339" s="141"/>
      <c r="AM339" s="141"/>
      <c r="AN339" s="141"/>
      <c r="AO339" s="141"/>
      <c r="AP339" s="141"/>
      <c r="AQ339" s="141"/>
      <c r="AR339" s="141"/>
      <c r="AS339" s="141"/>
      <c r="AT339" s="141"/>
      <c r="AU339" s="141"/>
      <c r="AV339" s="141"/>
      <c r="AW339" s="141"/>
      <c r="AX339" s="141"/>
      <c r="AY339" s="141"/>
      <c r="AZ339" s="141"/>
      <c r="BA339" s="141"/>
      <c r="BB339" s="141"/>
      <c r="BC339" s="141"/>
      <c r="BD339" s="141"/>
      <c r="BE339" s="141"/>
      <c r="BF339" s="141"/>
      <c r="BG339" s="141"/>
      <c r="BH339" s="141"/>
      <c r="BI339" s="141"/>
      <c r="BJ339" s="141"/>
      <c r="BK339" s="141"/>
      <c r="BL339" s="141"/>
      <c r="BM339" s="141"/>
      <c r="BN339" s="141"/>
      <c r="BO339" s="141"/>
      <c r="BP339" s="141"/>
      <c r="BQ339" s="141"/>
      <c r="BR339" s="141"/>
      <c r="BS339" s="141"/>
      <c r="BT339" s="76">
        <f t="shared" si="268"/>
        <v>0</v>
      </c>
      <c r="BU339" s="67">
        <f t="shared" ref="BU339" si="286">BU337*$BX$6</f>
        <v>0</v>
      </c>
      <c r="BV339" s="77"/>
      <c r="BW339" s="63">
        <f t="shared" si="270"/>
        <v>0</v>
      </c>
      <c r="BX339" s="64">
        <f t="shared" si="271"/>
        <v>0</v>
      </c>
    </row>
    <row r="340" spans="2:76" ht="15" x14ac:dyDescent="0.25">
      <c r="B340" s="65" t="s">
        <v>32</v>
      </c>
      <c r="C340" s="68"/>
      <c r="D340" s="574"/>
      <c r="E340" s="524"/>
      <c r="F340" s="521" t="str">
        <f>IF(E340="","",VLOOKUP(E340,Summary!$L$6:$M$106,2,FALSE))</f>
        <v/>
      </c>
      <c r="G340" s="73" t="s">
        <v>33</v>
      </c>
      <c r="H340" s="141"/>
      <c r="I340" s="141"/>
      <c r="J340" s="141"/>
      <c r="K340" s="141"/>
      <c r="L340" s="141"/>
      <c r="M340" s="141"/>
      <c r="N340" s="141"/>
      <c r="O340" s="141"/>
      <c r="P340" s="141"/>
      <c r="Q340" s="141"/>
      <c r="R340" s="141"/>
      <c r="S340" s="141"/>
      <c r="T340" s="141"/>
      <c r="U340" s="141"/>
      <c r="V340" s="141"/>
      <c r="W340" s="141"/>
      <c r="X340" s="141"/>
      <c r="Y340" s="141"/>
      <c r="Z340" s="141"/>
      <c r="AA340" s="141"/>
      <c r="AB340" s="141"/>
      <c r="AC340" s="141"/>
      <c r="AD340" s="141"/>
      <c r="AE340" s="141"/>
      <c r="AF340" s="141"/>
      <c r="AG340" s="141"/>
      <c r="AH340" s="141"/>
      <c r="AI340" s="141"/>
      <c r="AJ340" s="141"/>
      <c r="AK340" s="141"/>
      <c r="AL340" s="141"/>
      <c r="AM340" s="141"/>
      <c r="AN340" s="141"/>
      <c r="AO340" s="141"/>
      <c r="AP340" s="141"/>
      <c r="AQ340" s="141"/>
      <c r="AR340" s="141"/>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62">
        <f t="shared" si="268"/>
        <v>0</v>
      </c>
      <c r="BU340" s="66"/>
      <c r="BV340" s="77"/>
      <c r="BW340" s="63">
        <f t="shared" si="270"/>
        <v>0</v>
      </c>
      <c r="BX340" s="64">
        <f t="shared" si="271"/>
        <v>0</v>
      </c>
    </row>
    <row r="341" spans="2:76" ht="15" x14ac:dyDescent="0.25">
      <c r="B341" s="137" t="s">
        <v>42</v>
      </c>
      <c r="C341" s="199"/>
      <c r="D341" s="574"/>
      <c r="E341" s="525"/>
      <c r="F341" s="522"/>
      <c r="G341" s="74" t="s">
        <v>34</v>
      </c>
      <c r="H341" s="141"/>
      <c r="I341" s="141"/>
      <c r="J341" s="141"/>
      <c r="K341" s="141"/>
      <c r="L341" s="141"/>
      <c r="M341" s="141"/>
      <c r="N341" s="141"/>
      <c r="O341" s="141"/>
      <c r="P341" s="141"/>
      <c r="Q341" s="141"/>
      <c r="R341" s="141"/>
      <c r="S341" s="141"/>
      <c r="T341" s="141"/>
      <c r="U341" s="141"/>
      <c r="V341" s="141"/>
      <c r="W341" s="141"/>
      <c r="X341" s="141"/>
      <c r="Y341" s="141"/>
      <c r="Z341" s="141"/>
      <c r="AA341" s="141"/>
      <c r="AB341" s="141"/>
      <c r="AC341" s="141"/>
      <c r="AD341" s="141"/>
      <c r="AE341" s="141"/>
      <c r="AF341" s="141"/>
      <c r="AG341" s="141"/>
      <c r="AH341" s="141"/>
      <c r="AI341" s="141"/>
      <c r="AJ341" s="141"/>
      <c r="AK341" s="141"/>
      <c r="AL341" s="141"/>
      <c r="AM341" s="141"/>
      <c r="AN341" s="141"/>
      <c r="AO341" s="141"/>
      <c r="AP341" s="141"/>
      <c r="AQ341" s="141"/>
      <c r="AR341" s="141"/>
      <c r="AS341" s="161"/>
      <c r="AT341" s="161"/>
      <c r="AU341" s="161"/>
      <c r="AV341" s="161"/>
      <c r="AW341" s="161"/>
      <c r="AX341" s="161"/>
      <c r="AY341" s="161"/>
      <c r="AZ341" s="161"/>
      <c r="BA341" s="161"/>
      <c r="BB341" s="161"/>
      <c r="BC341" s="161"/>
      <c r="BD341" s="161"/>
      <c r="BE341" s="161"/>
      <c r="BF341" s="161"/>
      <c r="BG341" s="161"/>
      <c r="BH341" s="161"/>
      <c r="BI341" s="161"/>
      <c r="BJ341" s="161"/>
      <c r="BK341" s="161"/>
      <c r="BL341" s="161"/>
      <c r="BM341" s="161"/>
      <c r="BN341" s="161"/>
      <c r="BO341" s="161"/>
      <c r="BP341" s="161"/>
      <c r="BQ341" s="161"/>
      <c r="BR341" s="161"/>
      <c r="BS341" s="161"/>
      <c r="BT341" s="75">
        <f t="shared" si="268"/>
        <v>0</v>
      </c>
      <c r="BU341" s="67">
        <f t="shared" ref="BU341" si="287">BU340*$BX$5</f>
        <v>0</v>
      </c>
      <c r="BV341" s="77"/>
      <c r="BW341" s="63">
        <f t="shared" si="270"/>
        <v>0</v>
      </c>
      <c r="BX341" s="64">
        <f t="shared" si="271"/>
        <v>0</v>
      </c>
    </row>
    <row r="342" spans="2:76" ht="30" x14ac:dyDescent="0.25">
      <c r="B342" s="196" t="s">
        <v>104</v>
      </c>
      <c r="C342" s="200"/>
      <c r="D342" s="574"/>
      <c r="E342" s="526"/>
      <c r="F342" s="523"/>
      <c r="G342" s="71" t="s">
        <v>44</v>
      </c>
      <c r="H342" s="141"/>
      <c r="I342" s="141"/>
      <c r="J342" s="141"/>
      <c r="K342" s="141"/>
      <c r="L342" s="141"/>
      <c r="M342" s="141"/>
      <c r="N342" s="141"/>
      <c r="O342" s="141"/>
      <c r="P342" s="141"/>
      <c r="Q342" s="141"/>
      <c r="R342" s="141"/>
      <c r="S342" s="141"/>
      <c r="T342" s="141"/>
      <c r="U342" s="141"/>
      <c r="V342" s="141"/>
      <c r="W342" s="141"/>
      <c r="X342" s="141"/>
      <c r="Y342" s="141"/>
      <c r="Z342" s="141"/>
      <c r="AA342" s="141"/>
      <c r="AB342" s="141"/>
      <c r="AC342" s="141"/>
      <c r="AD342" s="141"/>
      <c r="AE342" s="141"/>
      <c r="AF342" s="141"/>
      <c r="AG342" s="141"/>
      <c r="AH342" s="141"/>
      <c r="AI342" s="141"/>
      <c r="AJ342" s="141"/>
      <c r="AK342" s="141"/>
      <c r="AL342" s="141"/>
      <c r="AM342" s="141"/>
      <c r="AN342" s="141"/>
      <c r="AO342" s="141"/>
      <c r="AP342" s="141"/>
      <c r="AQ342" s="141"/>
      <c r="AR342" s="141"/>
      <c r="AS342" s="141"/>
      <c r="AT342" s="141"/>
      <c r="AU342" s="141"/>
      <c r="AV342" s="141"/>
      <c r="AW342" s="141"/>
      <c r="AX342" s="141"/>
      <c r="AY342" s="141"/>
      <c r="AZ342" s="141"/>
      <c r="BA342" s="141"/>
      <c r="BB342" s="141"/>
      <c r="BC342" s="141"/>
      <c r="BD342" s="141"/>
      <c r="BE342" s="141"/>
      <c r="BF342" s="141"/>
      <c r="BG342" s="141"/>
      <c r="BH342" s="141"/>
      <c r="BI342" s="141"/>
      <c r="BJ342" s="141"/>
      <c r="BK342" s="141"/>
      <c r="BL342" s="141"/>
      <c r="BM342" s="141"/>
      <c r="BN342" s="141"/>
      <c r="BO342" s="141"/>
      <c r="BP342" s="141"/>
      <c r="BQ342" s="141"/>
      <c r="BR342" s="141"/>
      <c r="BS342" s="141"/>
      <c r="BT342" s="76">
        <f t="shared" si="268"/>
        <v>0</v>
      </c>
      <c r="BU342" s="67">
        <f t="shared" ref="BU342" si="288">BU340*$BX$6</f>
        <v>0</v>
      </c>
      <c r="BV342" s="77"/>
      <c r="BW342" s="63">
        <f t="shared" si="270"/>
        <v>0</v>
      </c>
      <c r="BX342" s="64">
        <f t="shared" si="271"/>
        <v>0</v>
      </c>
    </row>
    <row r="343" spans="2:76" ht="15" x14ac:dyDescent="0.25">
      <c r="B343" s="65" t="s">
        <v>32</v>
      </c>
      <c r="C343" s="68"/>
      <c r="D343" s="574"/>
      <c r="E343" s="524"/>
      <c r="F343" s="521" t="str">
        <f>IF(E343="","",VLOOKUP(E343,Summary!$L$6:$M$106,2,FALSE))</f>
        <v/>
      </c>
      <c r="G343" s="73" t="s">
        <v>33</v>
      </c>
      <c r="H343" s="141"/>
      <c r="I343" s="141"/>
      <c r="J343" s="141"/>
      <c r="K343" s="141"/>
      <c r="L343" s="141"/>
      <c r="M343" s="141"/>
      <c r="N343" s="141"/>
      <c r="O343" s="141"/>
      <c r="P343" s="141"/>
      <c r="Q343" s="141"/>
      <c r="R343" s="141"/>
      <c r="S343" s="141"/>
      <c r="T343" s="141"/>
      <c r="U343" s="141"/>
      <c r="V343" s="141"/>
      <c r="W343" s="141"/>
      <c r="X343" s="141"/>
      <c r="Y343" s="141"/>
      <c r="Z343" s="141"/>
      <c r="AA343" s="141"/>
      <c r="AB343" s="141"/>
      <c r="AC343" s="141"/>
      <c r="AD343" s="141"/>
      <c r="AE343" s="141"/>
      <c r="AF343" s="141"/>
      <c r="AG343" s="141"/>
      <c r="AH343" s="141"/>
      <c r="AI343" s="141"/>
      <c r="AJ343" s="141"/>
      <c r="AK343" s="141"/>
      <c r="AL343" s="141"/>
      <c r="AM343" s="141"/>
      <c r="AN343" s="141"/>
      <c r="AO343" s="141"/>
      <c r="AP343" s="141"/>
      <c r="AQ343" s="141"/>
      <c r="AR343" s="141"/>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62">
        <f t="shared" si="268"/>
        <v>0</v>
      </c>
      <c r="BU343" s="66"/>
      <c r="BV343" s="77"/>
      <c r="BW343" s="63">
        <f t="shared" si="270"/>
        <v>0</v>
      </c>
      <c r="BX343" s="64">
        <f t="shared" si="271"/>
        <v>0</v>
      </c>
    </row>
    <row r="344" spans="2:76" ht="15" x14ac:dyDescent="0.25">
      <c r="B344" s="137" t="s">
        <v>42</v>
      </c>
      <c r="C344" s="199"/>
      <c r="D344" s="574"/>
      <c r="E344" s="525"/>
      <c r="F344" s="522"/>
      <c r="G344" s="74" t="s">
        <v>34</v>
      </c>
      <c r="H344" s="141"/>
      <c r="I344" s="141"/>
      <c r="J344" s="141"/>
      <c r="K344" s="141"/>
      <c r="L344" s="141"/>
      <c r="M344" s="141"/>
      <c r="N344" s="141"/>
      <c r="O344" s="141"/>
      <c r="P344" s="141"/>
      <c r="Q344" s="141"/>
      <c r="R344" s="141"/>
      <c r="S344" s="141"/>
      <c r="T344" s="141"/>
      <c r="U344" s="141"/>
      <c r="V344" s="141"/>
      <c r="W344" s="141"/>
      <c r="X344" s="141"/>
      <c r="Y344" s="141"/>
      <c r="Z344" s="141"/>
      <c r="AA344" s="141"/>
      <c r="AB344" s="141"/>
      <c r="AC344" s="141"/>
      <c r="AD344" s="141"/>
      <c r="AE344" s="141"/>
      <c r="AF344" s="141"/>
      <c r="AG344" s="141"/>
      <c r="AH344" s="141"/>
      <c r="AI344" s="141"/>
      <c r="AJ344" s="141"/>
      <c r="AK344" s="141"/>
      <c r="AL344" s="141"/>
      <c r="AM344" s="141"/>
      <c r="AN344" s="141"/>
      <c r="AO344" s="141"/>
      <c r="AP344" s="141"/>
      <c r="AQ344" s="141"/>
      <c r="AR344" s="141"/>
      <c r="AS344" s="161"/>
      <c r="AT344" s="161"/>
      <c r="AU344" s="161"/>
      <c r="AV344" s="161"/>
      <c r="AW344" s="161"/>
      <c r="AX344" s="161"/>
      <c r="AY344" s="161"/>
      <c r="AZ344" s="161"/>
      <c r="BA344" s="161"/>
      <c r="BB344" s="161"/>
      <c r="BC344" s="161"/>
      <c r="BD344" s="161"/>
      <c r="BE344" s="161"/>
      <c r="BF344" s="161"/>
      <c r="BG344" s="161"/>
      <c r="BH344" s="161"/>
      <c r="BI344" s="161"/>
      <c r="BJ344" s="161"/>
      <c r="BK344" s="161"/>
      <c r="BL344" s="161"/>
      <c r="BM344" s="161"/>
      <c r="BN344" s="161"/>
      <c r="BO344" s="161"/>
      <c r="BP344" s="161"/>
      <c r="BQ344" s="161"/>
      <c r="BR344" s="161"/>
      <c r="BS344" s="161"/>
      <c r="BT344" s="75">
        <f t="shared" si="268"/>
        <v>0</v>
      </c>
      <c r="BU344" s="67">
        <f t="shared" ref="BU344" si="289">BU343*$BX$5</f>
        <v>0</v>
      </c>
      <c r="BV344" s="77"/>
      <c r="BW344" s="63">
        <f t="shared" si="270"/>
        <v>0</v>
      </c>
      <c r="BX344" s="64">
        <f t="shared" si="271"/>
        <v>0</v>
      </c>
    </row>
    <row r="345" spans="2:76" ht="30" x14ac:dyDescent="0.25">
      <c r="B345" s="196" t="s">
        <v>104</v>
      </c>
      <c r="C345" s="200"/>
      <c r="D345" s="574"/>
      <c r="E345" s="526"/>
      <c r="F345" s="523"/>
      <c r="G345" s="71" t="s">
        <v>44</v>
      </c>
      <c r="H345" s="141"/>
      <c r="I345" s="141"/>
      <c r="J345" s="141"/>
      <c r="K345" s="141"/>
      <c r="L345" s="141"/>
      <c r="M345" s="141"/>
      <c r="N345" s="141"/>
      <c r="O345" s="141"/>
      <c r="P345" s="141"/>
      <c r="Q345" s="141"/>
      <c r="R345" s="141"/>
      <c r="S345" s="141"/>
      <c r="T345" s="141"/>
      <c r="U345" s="141"/>
      <c r="V345" s="141"/>
      <c r="W345" s="141"/>
      <c r="X345" s="141"/>
      <c r="Y345" s="141"/>
      <c r="Z345" s="141"/>
      <c r="AA345" s="141"/>
      <c r="AB345" s="141"/>
      <c r="AC345" s="141"/>
      <c r="AD345" s="141"/>
      <c r="AE345" s="141"/>
      <c r="AF345" s="141"/>
      <c r="AG345" s="141"/>
      <c r="AH345" s="141"/>
      <c r="AI345" s="141"/>
      <c r="AJ345" s="141"/>
      <c r="AK345" s="141"/>
      <c r="AL345" s="141"/>
      <c r="AM345" s="141"/>
      <c r="AN345" s="141"/>
      <c r="AO345" s="141"/>
      <c r="AP345" s="141"/>
      <c r="AQ345" s="141"/>
      <c r="AR345" s="141"/>
      <c r="AS345" s="141"/>
      <c r="AT345" s="141"/>
      <c r="AU345" s="141"/>
      <c r="AV345" s="141"/>
      <c r="AW345" s="141"/>
      <c r="AX345" s="141"/>
      <c r="AY345" s="141"/>
      <c r="AZ345" s="141"/>
      <c r="BA345" s="141"/>
      <c r="BB345" s="141"/>
      <c r="BC345" s="141"/>
      <c r="BD345" s="141"/>
      <c r="BE345" s="141"/>
      <c r="BF345" s="141"/>
      <c r="BG345" s="141"/>
      <c r="BH345" s="141"/>
      <c r="BI345" s="141"/>
      <c r="BJ345" s="141"/>
      <c r="BK345" s="141"/>
      <c r="BL345" s="141"/>
      <c r="BM345" s="141"/>
      <c r="BN345" s="141"/>
      <c r="BO345" s="141"/>
      <c r="BP345" s="141"/>
      <c r="BQ345" s="141"/>
      <c r="BR345" s="141"/>
      <c r="BS345" s="141"/>
      <c r="BT345" s="76">
        <f t="shared" si="268"/>
        <v>0</v>
      </c>
      <c r="BU345" s="67">
        <f t="shared" ref="BU345" si="290">BU343*$BX$6</f>
        <v>0</v>
      </c>
      <c r="BV345" s="77"/>
      <c r="BW345" s="63">
        <f t="shared" si="270"/>
        <v>0</v>
      </c>
      <c r="BX345" s="64">
        <f t="shared" si="271"/>
        <v>0</v>
      </c>
    </row>
    <row r="346" spans="2:76" ht="15" x14ac:dyDescent="0.25">
      <c r="B346" s="65" t="s">
        <v>32</v>
      </c>
      <c r="C346" s="68"/>
      <c r="D346" s="574"/>
      <c r="E346" s="524"/>
      <c r="F346" s="521" t="str">
        <f>IF(E346="","",VLOOKUP(E346,Summary!$L$6:$M$106,2,FALSE))</f>
        <v/>
      </c>
      <c r="G346" s="73" t="s">
        <v>33</v>
      </c>
      <c r="H346" s="141"/>
      <c r="I346" s="141"/>
      <c r="J346" s="141"/>
      <c r="K346" s="141"/>
      <c r="L346" s="141"/>
      <c r="M346" s="141"/>
      <c r="N346" s="141"/>
      <c r="O346" s="141"/>
      <c r="P346" s="141"/>
      <c r="Q346" s="141"/>
      <c r="R346" s="141"/>
      <c r="S346" s="141"/>
      <c r="T346" s="141"/>
      <c r="U346" s="141"/>
      <c r="V346" s="141"/>
      <c r="W346" s="141"/>
      <c r="X346" s="141"/>
      <c r="Y346" s="141"/>
      <c r="Z346" s="141"/>
      <c r="AA346" s="141"/>
      <c r="AB346" s="141"/>
      <c r="AC346" s="141"/>
      <c r="AD346" s="141"/>
      <c r="AE346" s="141"/>
      <c r="AF346" s="141"/>
      <c r="AG346" s="141"/>
      <c r="AH346" s="141"/>
      <c r="AI346" s="141"/>
      <c r="AJ346" s="141"/>
      <c r="AK346" s="141"/>
      <c r="AL346" s="141"/>
      <c r="AM346" s="141"/>
      <c r="AN346" s="141"/>
      <c r="AO346" s="141"/>
      <c r="AP346" s="141"/>
      <c r="AQ346" s="141"/>
      <c r="AR346" s="141"/>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62">
        <f t="shared" si="268"/>
        <v>0</v>
      </c>
      <c r="BU346" s="66"/>
      <c r="BV346" s="77"/>
      <c r="BW346" s="63">
        <f t="shared" si="270"/>
        <v>0</v>
      </c>
      <c r="BX346" s="64">
        <f t="shared" si="271"/>
        <v>0</v>
      </c>
    </row>
    <row r="347" spans="2:76" ht="15" x14ac:dyDescent="0.25">
      <c r="B347" s="137" t="s">
        <v>42</v>
      </c>
      <c r="C347" s="199"/>
      <c r="D347" s="574"/>
      <c r="E347" s="525"/>
      <c r="F347" s="522"/>
      <c r="G347" s="74" t="s">
        <v>34</v>
      </c>
      <c r="H347" s="141"/>
      <c r="I347" s="141"/>
      <c r="J347" s="141"/>
      <c r="K347" s="141"/>
      <c r="L347" s="141"/>
      <c r="M347" s="141"/>
      <c r="N347" s="141"/>
      <c r="O347" s="141"/>
      <c r="P347" s="141"/>
      <c r="Q347" s="141"/>
      <c r="R347" s="141"/>
      <c r="S347" s="141"/>
      <c r="T347" s="141"/>
      <c r="U347" s="141"/>
      <c r="V347" s="141"/>
      <c r="W347" s="141"/>
      <c r="X347" s="141"/>
      <c r="Y347" s="141"/>
      <c r="Z347" s="141"/>
      <c r="AA347" s="141"/>
      <c r="AB347" s="141"/>
      <c r="AC347" s="141"/>
      <c r="AD347" s="141"/>
      <c r="AE347" s="141"/>
      <c r="AF347" s="141"/>
      <c r="AG347" s="141"/>
      <c r="AH347" s="141"/>
      <c r="AI347" s="141"/>
      <c r="AJ347" s="141"/>
      <c r="AK347" s="141"/>
      <c r="AL347" s="141"/>
      <c r="AM347" s="141"/>
      <c r="AN347" s="141"/>
      <c r="AO347" s="141"/>
      <c r="AP347" s="141"/>
      <c r="AQ347" s="141"/>
      <c r="AR347" s="141"/>
      <c r="AS347" s="161"/>
      <c r="AT347" s="161"/>
      <c r="AU347" s="161"/>
      <c r="AV347" s="161"/>
      <c r="AW347" s="161"/>
      <c r="AX347" s="161"/>
      <c r="AY347" s="161"/>
      <c r="AZ347" s="161"/>
      <c r="BA347" s="161"/>
      <c r="BB347" s="161"/>
      <c r="BC347" s="161"/>
      <c r="BD347" s="161"/>
      <c r="BE347" s="161"/>
      <c r="BF347" s="161"/>
      <c r="BG347" s="161"/>
      <c r="BH347" s="161"/>
      <c r="BI347" s="161"/>
      <c r="BJ347" s="161"/>
      <c r="BK347" s="161"/>
      <c r="BL347" s="161"/>
      <c r="BM347" s="161"/>
      <c r="BN347" s="161"/>
      <c r="BO347" s="161"/>
      <c r="BP347" s="161"/>
      <c r="BQ347" s="161"/>
      <c r="BR347" s="161"/>
      <c r="BS347" s="161"/>
      <c r="BT347" s="75">
        <f t="shared" si="268"/>
        <v>0</v>
      </c>
      <c r="BU347" s="67">
        <f t="shared" ref="BU347" si="291">BU346*$BX$5</f>
        <v>0</v>
      </c>
      <c r="BV347" s="77"/>
      <c r="BW347" s="63">
        <f t="shared" si="270"/>
        <v>0</v>
      </c>
      <c r="BX347" s="64">
        <f t="shared" si="271"/>
        <v>0</v>
      </c>
    </row>
    <row r="348" spans="2:76" ht="30" x14ac:dyDescent="0.25">
      <c r="B348" s="196" t="s">
        <v>104</v>
      </c>
      <c r="C348" s="200"/>
      <c r="D348" s="574"/>
      <c r="E348" s="526"/>
      <c r="F348" s="523"/>
      <c r="G348" s="71" t="s">
        <v>44</v>
      </c>
      <c r="H348" s="141"/>
      <c r="I348" s="141"/>
      <c r="J348" s="141"/>
      <c r="K348" s="141"/>
      <c r="L348" s="141"/>
      <c r="M348" s="141"/>
      <c r="N348" s="141"/>
      <c r="O348" s="141"/>
      <c r="P348" s="141"/>
      <c r="Q348" s="141"/>
      <c r="R348" s="141"/>
      <c r="S348" s="141"/>
      <c r="T348" s="141"/>
      <c r="U348" s="141"/>
      <c r="V348" s="141"/>
      <c r="W348" s="141"/>
      <c r="X348" s="141"/>
      <c r="Y348" s="141"/>
      <c r="Z348" s="141"/>
      <c r="AA348" s="141"/>
      <c r="AB348" s="141"/>
      <c r="AC348" s="141"/>
      <c r="AD348" s="141"/>
      <c r="AE348" s="141"/>
      <c r="AF348" s="141"/>
      <c r="AG348" s="141"/>
      <c r="AH348" s="141"/>
      <c r="AI348" s="141"/>
      <c r="AJ348" s="141"/>
      <c r="AK348" s="141"/>
      <c r="AL348" s="141"/>
      <c r="AM348" s="141"/>
      <c r="AN348" s="141"/>
      <c r="AO348" s="141"/>
      <c r="AP348" s="141"/>
      <c r="AQ348" s="141"/>
      <c r="AR348" s="141"/>
      <c r="AS348" s="141"/>
      <c r="AT348" s="141"/>
      <c r="AU348" s="141"/>
      <c r="AV348" s="141"/>
      <c r="AW348" s="141"/>
      <c r="AX348" s="141"/>
      <c r="AY348" s="141"/>
      <c r="AZ348" s="141"/>
      <c r="BA348" s="141"/>
      <c r="BB348" s="141"/>
      <c r="BC348" s="141"/>
      <c r="BD348" s="141"/>
      <c r="BE348" s="141"/>
      <c r="BF348" s="141"/>
      <c r="BG348" s="141"/>
      <c r="BH348" s="141"/>
      <c r="BI348" s="141"/>
      <c r="BJ348" s="141"/>
      <c r="BK348" s="141"/>
      <c r="BL348" s="141"/>
      <c r="BM348" s="141"/>
      <c r="BN348" s="141"/>
      <c r="BO348" s="141"/>
      <c r="BP348" s="141"/>
      <c r="BQ348" s="141"/>
      <c r="BR348" s="141"/>
      <c r="BS348" s="141"/>
      <c r="BT348" s="76">
        <f t="shared" si="268"/>
        <v>0</v>
      </c>
      <c r="BU348" s="67">
        <f t="shared" ref="BU348" si="292">BU346*$BX$6</f>
        <v>0</v>
      </c>
      <c r="BV348" s="77"/>
      <c r="BW348" s="63">
        <f t="shared" si="270"/>
        <v>0</v>
      </c>
      <c r="BX348" s="64">
        <f t="shared" si="271"/>
        <v>0</v>
      </c>
    </row>
    <row r="349" spans="2:76" ht="15" x14ac:dyDescent="0.25">
      <c r="B349" s="65" t="s">
        <v>32</v>
      </c>
      <c r="C349" s="68"/>
      <c r="D349" s="574"/>
      <c r="E349" s="524"/>
      <c r="F349" s="521" t="str">
        <f>IF(E349="","",VLOOKUP(E349,Summary!$L$6:$M$106,2,FALSE))</f>
        <v/>
      </c>
      <c r="G349" s="73" t="s">
        <v>33</v>
      </c>
      <c r="H349" s="141"/>
      <c r="I349" s="141"/>
      <c r="J349" s="141"/>
      <c r="K349" s="141"/>
      <c r="L349" s="141"/>
      <c r="M349" s="141"/>
      <c r="N349" s="141"/>
      <c r="O349" s="141"/>
      <c r="P349" s="141"/>
      <c r="Q349" s="141"/>
      <c r="R349" s="141"/>
      <c r="S349" s="141"/>
      <c r="T349" s="141"/>
      <c r="U349" s="141"/>
      <c r="V349" s="141"/>
      <c r="W349" s="141"/>
      <c r="X349" s="141"/>
      <c r="Y349" s="141"/>
      <c r="Z349" s="141"/>
      <c r="AA349" s="141"/>
      <c r="AB349" s="141"/>
      <c r="AC349" s="141"/>
      <c r="AD349" s="141"/>
      <c r="AE349" s="141"/>
      <c r="AF349" s="141"/>
      <c r="AG349" s="141"/>
      <c r="AH349" s="141"/>
      <c r="AI349" s="141"/>
      <c r="AJ349" s="141"/>
      <c r="AK349" s="141"/>
      <c r="AL349" s="141"/>
      <c r="AM349" s="141"/>
      <c r="AN349" s="141"/>
      <c r="AO349" s="141"/>
      <c r="AP349" s="141"/>
      <c r="AQ349" s="141"/>
      <c r="AR349" s="141"/>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62">
        <f t="shared" si="268"/>
        <v>0</v>
      </c>
      <c r="BU349" s="66"/>
      <c r="BV349" s="77"/>
      <c r="BW349" s="63">
        <f t="shared" si="270"/>
        <v>0</v>
      </c>
      <c r="BX349" s="64">
        <f t="shared" si="271"/>
        <v>0</v>
      </c>
    </row>
    <row r="350" spans="2:76" ht="15" x14ac:dyDescent="0.25">
      <c r="B350" s="137" t="s">
        <v>42</v>
      </c>
      <c r="C350" s="199"/>
      <c r="D350" s="574"/>
      <c r="E350" s="525"/>
      <c r="F350" s="522"/>
      <c r="G350" s="74" t="s">
        <v>34</v>
      </c>
      <c r="H350" s="141"/>
      <c r="I350" s="141"/>
      <c r="J350" s="141"/>
      <c r="K350" s="141"/>
      <c r="L350" s="141"/>
      <c r="M350" s="141"/>
      <c r="N350" s="141"/>
      <c r="O350" s="141"/>
      <c r="P350" s="141"/>
      <c r="Q350" s="141"/>
      <c r="R350" s="141"/>
      <c r="S350" s="141"/>
      <c r="T350" s="141"/>
      <c r="U350" s="141"/>
      <c r="V350" s="141"/>
      <c r="W350" s="141"/>
      <c r="X350" s="141"/>
      <c r="Y350" s="141"/>
      <c r="Z350" s="141"/>
      <c r="AA350" s="141"/>
      <c r="AB350" s="141"/>
      <c r="AC350" s="141"/>
      <c r="AD350" s="141"/>
      <c r="AE350" s="141"/>
      <c r="AF350" s="141"/>
      <c r="AG350" s="141"/>
      <c r="AH350" s="141"/>
      <c r="AI350" s="141"/>
      <c r="AJ350" s="141"/>
      <c r="AK350" s="141"/>
      <c r="AL350" s="141"/>
      <c r="AM350" s="141"/>
      <c r="AN350" s="141"/>
      <c r="AO350" s="141"/>
      <c r="AP350" s="141"/>
      <c r="AQ350" s="141"/>
      <c r="AR350" s="141"/>
      <c r="AS350" s="161"/>
      <c r="AT350" s="161"/>
      <c r="AU350" s="161"/>
      <c r="AV350" s="161"/>
      <c r="AW350" s="161"/>
      <c r="AX350" s="161"/>
      <c r="AY350" s="161"/>
      <c r="AZ350" s="161"/>
      <c r="BA350" s="161"/>
      <c r="BB350" s="161"/>
      <c r="BC350" s="161"/>
      <c r="BD350" s="161"/>
      <c r="BE350" s="161"/>
      <c r="BF350" s="161"/>
      <c r="BG350" s="161"/>
      <c r="BH350" s="161"/>
      <c r="BI350" s="161"/>
      <c r="BJ350" s="161"/>
      <c r="BK350" s="161"/>
      <c r="BL350" s="161"/>
      <c r="BM350" s="161"/>
      <c r="BN350" s="161"/>
      <c r="BO350" s="161"/>
      <c r="BP350" s="161"/>
      <c r="BQ350" s="161"/>
      <c r="BR350" s="161"/>
      <c r="BS350" s="161"/>
      <c r="BT350" s="75">
        <f t="shared" si="268"/>
        <v>0</v>
      </c>
      <c r="BU350" s="67">
        <f t="shared" ref="BU350" si="293">BU349*$BX$5</f>
        <v>0</v>
      </c>
      <c r="BV350" s="77"/>
      <c r="BW350" s="63">
        <f t="shared" si="270"/>
        <v>0</v>
      </c>
      <c r="BX350" s="64">
        <f t="shared" si="271"/>
        <v>0</v>
      </c>
    </row>
    <row r="351" spans="2:76" ht="30" x14ac:dyDescent="0.25">
      <c r="B351" s="196" t="s">
        <v>104</v>
      </c>
      <c r="C351" s="200"/>
      <c r="D351" s="574"/>
      <c r="E351" s="526"/>
      <c r="F351" s="523"/>
      <c r="G351" s="71" t="s">
        <v>44</v>
      </c>
      <c r="H351" s="141"/>
      <c r="I351" s="141"/>
      <c r="J351" s="141"/>
      <c r="K351" s="141"/>
      <c r="L351" s="141"/>
      <c r="M351" s="141"/>
      <c r="N351" s="141"/>
      <c r="O351" s="141"/>
      <c r="P351" s="141"/>
      <c r="Q351" s="141"/>
      <c r="R351" s="141"/>
      <c r="S351" s="141"/>
      <c r="T351" s="141"/>
      <c r="U351" s="141"/>
      <c r="V351" s="141"/>
      <c r="W351" s="141"/>
      <c r="X351" s="141"/>
      <c r="Y351" s="141"/>
      <c r="Z351" s="141"/>
      <c r="AA351" s="141"/>
      <c r="AB351" s="141"/>
      <c r="AC351" s="141"/>
      <c r="AD351" s="141"/>
      <c r="AE351" s="141"/>
      <c r="AF351" s="141"/>
      <c r="AG351" s="141"/>
      <c r="AH351" s="141"/>
      <c r="AI351" s="141"/>
      <c r="AJ351" s="141"/>
      <c r="AK351" s="141"/>
      <c r="AL351" s="141"/>
      <c r="AM351" s="141"/>
      <c r="AN351" s="141"/>
      <c r="AO351" s="141"/>
      <c r="AP351" s="141"/>
      <c r="AQ351" s="141"/>
      <c r="AR351" s="141"/>
      <c r="AS351" s="141"/>
      <c r="AT351" s="141"/>
      <c r="AU351" s="141"/>
      <c r="AV351" s="141"/>
      <c r="AW351" s="141"/>
      <c r="AX351" s="141"/>
      <c r="AY351" s="141"/>
      <c r="AZ351" s="141"/>
      <c r="BA351" s="141"/>
      <c r="BB351" s="141"/>
      <c r="BC351" s="141"/>
      <c r="BD351" s="141"/>
      <c r="BE351" s="141"/>
      <c r="BF351" s="141"/>
      <c r="BG351" s="141"/>
      <c r="BH351" s="141"/>
      <c r="BI351" s="141"/>
      <c r="BJ351" s="141"/>
      <c r="BK351" s="141"/>
      <c r="BL351" s="141"/>
      <c r="BM351" s="141"/>
      <c r="BN351" s="141"/>
      <c r="BO351" s="141"/>
      <c r="BP351" s="141"/>
      <c r="BQ351" s="141"/>
      <c r="BR351" s="141"/>
      <c r="BS351" s="141"/>
      <c r="BT351" s="76">
        <f t="shared" si="268"/>
        <v>0</v>
      </c>
      <c r="BU351" s="67">
        <f t="shared" ref="BU351" si="294">BU349*$BX$6</f>
        <v>0</v>
      </c>
      <c r="BV351" s="77"/>
      <c r="BW351" s="63">
        <f t="shared" si="270"/>
        <v>0</v>
      </c>
      <c r="BX351" s="64">
        <f t="shared" si="271"/>
        <v>0</v>
      </c>
    </row>
  </sheetData>
  <sheetProtection selectLockedCells="1"/>
  <mergeCells count="428">
    <mergeCell ref="D334:D336"/>
    <mergeCell ref="D337:D339"/>
    <mergeCell ref="D340:D342"/>
    <mergeCell ref="D343:D345"/>
    <mergeCell ref="D346:D348"/>
    <mergeCell ref="D349:D351"/>
    <mergeCell ref="D307:D309"/>
    <mergeCell ref="D310:D312"/>
    <mergeCell ref="D313:D315"/>
    <mergeCell ref="D316:D318"/>
    <mergeCell ref="D319:D321"/>
    <mergeCell ref="D322:D324"/>
    <mergeCell ref="D325:D327"/>
    <mergeCell ref="D328:D330"/>
    <mergeCell ref="D331:D333"/>
    <mergeCell ref="D280:D282"/>
    <mergeCell ref="D283:D285"/>
    <mergeCell ref="D286:D288"/>
    <mergeCell ref="D289:D291"/>
    <mergeCell ref="D292:D294"/>
    <mergeCell ref="D295:D297"/>
    <mergeCell ref="D298:D300"/>
    <mergeCell ref="D301:D303"/>
    <mergeCell ref="D304:D306"/>
    <mergeCell ref="D253:D255"/>
    <mergeCell ref="D256:D258"/>
    <mergeCell ref="D259:D261"/>
    <mergeCell ref="D262:D264"/>
    <mergeCell ref="D265:D267"/>
    <mergeCell ref="D268:D270"/>
    <mergeCell ref="D271:D273"/>
    <mergeCell ref="D274:D276"/>
    <mergeCell ref="D277:D279"/>
    <mergeCell ref="D226:D228"/>
    <mergeCell ref="D229:D231"/>
    <mergeCell ref="D232:D234"/>
    <mergeCell ref="D235:D237"/>
    <mergeCell ref="D238:D240"/>
    <mergeCell ref="D241:D243"/>
    <mergeCell ref="D244:D246"/>
    <mergeCell ref="D247:D249"/>
    <mergeCell ref="D250:D252"/>
    <mergeCell ref="D199:D201"/>
    <mergeCell ref="D202:D204"/>
    <mergeCell ref="D205:D207"/>
    <mergeCell ref="D208:D210"/>
    <mergeCell ref="D211:D213"/>
    <mergeCell ref="D214:D216"/>
    <mergeCell ref="D217:D219"/>
    <mergeCell ref="D220:D222"/>
    <mergeCell ref="D223:D225"/>
    <mergeCell ref="D172:D174"/>
    <mergeCell ref="D175:D177"/>
    <mergeCell ref="D178:D180"/>
    <mergeCell ref="D181:D183"/>
    <mergeCell ref="D184:D186"/>
    <mergeCell ref="D187:D189"/>
    <mergeCell ref="D190:D192"/>
    <mergeCell ref="D193:D195"/>
    <mergeCell ref="D196:D198"/>
    <mergeCell ref="D145:D147"/>
    <mergeCell ref="D148:D150"/>
    <mergeCell ref="D151:D153"/>
    <mergeCell ref="D154:D156"/>
    <mergeCell ref="D157:D159"/>
    <mergeCell ref="D160:D162"/>
    <mergeCell ref="D163:D165"/>
    <mergeCell ref="D166:D168"/>
    <mergeCell ref="D169:D171"/>
    <mergeCell ref="D118:D120"/>
    <mergeCell ref="D121:D123"/>
    <mergeCell ref="D124:D126"/>
    <mergeCell ref="D127:D129"/>
    <mergeCell ref="D130:D132"/>
    <mergeCell ref="D133:D135"/>
    <mergeCell ref="D136:D138"/>
    <mergeCell ref="D139:D141"/>
    <mergeCell ref="D142:D144"/>
    <mergeCell ref="D91:D93"/>
    <mergeCell ref="D94:D96"/>
    <mergeCell ref="D97:D99"/>
    <mergeCell ref="D100:D102"/>
    <mergeCell ref="D103:D105"/>
    <mergeCell ref="D106:D108"/>
    <mergeCell ref="D109:D111"/>
    <mergeCell ref="D112:D114"/>
    <mergeCell ref="D115:D117"/>
    <mergeCell ref="D64:D66"/>
    <mergeCell ref="D67:D69"/>
    <mergeCell ref="D70:D72"/>
    <mergeCell ref="D73:D75"/>
    <mergeCell ref="D76:D78"/>
    <mergeCell ref="D79:D81"/>
    <mergeCell ref="D82:D84"/>
    <mergeCell ref="D85:D87"/>
    <mergeCell ref="D88:D90"/>
    <mergeCell ref="D16:D18"/>
    <mergeCell ref="D19:D21"/>
    <mergeCell ref="D22:D24"/>
    <mergeCell ref="D25:D27"/>
    <mergeCell ref="D28:D30"/>
    <mergeCell ref="D31:D33"/>
    <mergeCell ref="D34:D36"/>
    <mergeCell ref="D58:D60"/>
    <mergeCell ref="D61:D63"/>
    <mergeCell ref="D37:D39"/>
    <mergeCell ref="D40:D42"/>
    <mergeCell ref="D43:D45"/>
    <mergeCell ref="D46:D48"/>
    <mergeCell ref="D49:D51"/>
    <mergeCell ref="D52:D54"/>
    <mergeCell ref="D55:D57"/>
    <mergeCell ref="BT5:BW5"/>
    <mergeCell ref="BN10:BN12"/>
    <mergeCell ref="BO10:BO12"/>
    <mergeCell ref="BP10:BP12"/>
    <mergeCell ref="BE10:BE12"/>
    <mergeCell ref="BF10:BF12"/>
    <mergeCell ref="BG10:BG12"/>
    <mergeCell ref="BH10:BH12"/>
    <mergeCell ref="BI10:BI12"/>
    <mergeCell ref="BJ10:BJ12"/>
    <mergeCell ref="BK10:BK12"/>
    <mergeCell ref="BL10:BL12"/>
    <mergeCell ref="BM10:BM12"/>
    <mergeCell ref="BU11:BU12"/>
    <mergeCell ref="BV11:BV12"/>
    <mergeCell ref="AS5:BS6"/>
    <mergeCell ref="D7:D12"/>
    <mergeCell ref="D13:D15"/>
    <mergeCell ref="AS4:BS4"/>
    <mergeCell ref="AK4:AR4"/>
    <mergeCell ref="Z4:AJ4"/>
    <mergeCell ref="B4:Y4"/>
    <mergeCell ref="Y10:Y12"/>
    <mergeCell ref="S10:S12"/>
    <mergeCell ref="T10:T12"/>
    <mergeCell ref="U10:U12"/>
    <mergeCell ref="AX10:AX12"/>
    <mergeCell ref="AY10:AY12"/>
    <mergeCell ref="BQ10:BQ12"/>
    <mergeCell ref="R10:R12"/>
    <mergeCell ref="V10:V12"/>
    <mergeCell ref="W10:W12"/>
    <mergeCell ref="AO10:AO12"/>
    <mergeCell ref="AG10:AG12"/>
    <mergeCell ref="AH10:AH12"/>
    <mergeCell ref="AI10:AI12"/>
    <mergeCell ref="AJ10:AJ12"/>
    <mergeCell ref="B5:Y6"/>
    <mergeCell ref="Z5:AJ6"/>
    <mergeCell ref="AK5:AR6"/>
    <mergeCell ref="BX11:BX12"/>
    <mergeCell ref="AB10:AB12"/>
    <mergeCell ref="AC10:AC12"/>
    <mergeCell ref="AD10:AD12"/>
    <mergeCell ref="AE10:AE12"/>
    <mergeCell ref="AF10:AF12"/>
    <mergeCell ref="BW11:BW12"/>
    <mergeCell ref="AS10:AS12"/>
    <mergeCell ref="AT10:AT12"/>
    <mergeCell ref="AU10:AU12"/>
    <mergeCell ref="AV10:AV12"/>
    <mergeCell ref="AW10:AW12"/>
    <mergeCell ref="BR10:BR12"/>
    <mergeCell ref="BS10:BS12"/>
    <mergeCell ref="AZ10:AZ12"/>
    <mergeCell ref="BA10:BA12"/>
    <mergeCell ref="BB10:BB12"/>
    <mergeCell ref="BC10:BC12"/>
    <mergeCell ref="BD10:BD12"/>
    <mergeCell ref="AQ10:AQ12"/>
    <mergeCell ref="AK10:AK12"/>
    <mergeCell ref="AL10:AL12"/>
    <mergeCell ref="AM10:AM12"/>
    <mergeCell ref="AN10:AN12"/>
    <mergeCell ref="B2:BX2"/>
    <mergeCell ref="B3:BX3"/>
    <mergeCell ref="BT4:BW4"/>
    <mergeCell ref="BT6:BW6"/>
    <mergeCell ref="B7:C12"/>
    <mergeCell ref="G7:G12"/>
    <mergeCell ref="H7:AR9"/>
    <mergeCell ref="H10:H12"/>
    <mergeCell ref="N10:N12"/>
    <mergeCell ref="I10:I12"/>
    <mergeCell ref="J10:J12"/>
    <mergeCell ref="K10:K12"/>
    <mergeCell ref="L10:L12"/>
    <mergeCell ref="X10:X12"/>
    <mergeCell ref="Z10:Z12"/>
    <mergeCell ref="O10:O12"/>
    <mergeCell ref="AA10:AA12"/>
    <mergeCell ref="AR10:AR12"/>
    <mergeCell ref="BT10:BX10"/>
    <mergeCell ref="BT11:BT12"/>
    <mergeCell ref="P10:P12"/>
    <mergeCell ref="Q10:Q12"/>
    <mergeCell ref="M10:M12"/>
    <mergeCell ref="AP10:AP12"/>
    <mergeCell ref="E13:E15"/>
    <mergeCell ref="F13:F15"/>
    <mergeCell ref="E7:E12"/>
    <mergeCell ref="F7:F12"/>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E145:E147"/>
    <mergeCell ref="E148:E150"/>
    <mergeCell ref="E151:E153"/>
    <mergeCell ref="E154:E156"/>
    <mergeCell ref="E157:E159"/>
    <mergeCell ref="E160:E162"/>
    <mergeCell ref="E163:E165"/>
    <mergeCell ref="E166:E168"/>
    <mergeCell ref="E169:E171"/>
    <mergeCell ref="E172:E174"/>
    <mergeCell ref="E175:E177"/>
    <mergeCell ref="E178:E180"/>
    <mergeCell ref="E181:E183"/>
    <mergeCell ref="E184:E186"/>
    <mergeCell ref="E187:E189"/>
    <mergeCell ref="E190:E192"/>
    <mergeCell ref="E193:E195"/>
    <mergeCell ref="E196:E198"/>
    <mergeCell ref="E199:E201"/>
    <mergeCell ref="E202:E204"/>
    <mergeCell ref="E205:E207"/>
    <mergeCell ref="E208:E210"/>
    <mergeCell ref="E211:E213"/>
    <mergeCell ref="E214:E216"/>
    <mergeCell ref="E217:E219"/>
    <mergeCell ref="E220:E222"/>
    <mergeCell ref="E223:E225"/>
    <mergeCell ref="E226:E228"/>
    <mergeCell ref="E229:E231"/>
    <mergeCell ref="E232:E234"/>
    <mergeCell ref="E235:E237"/>
    <mergeCell ref="E238:E240"/>
    <mergeCell ref="E241:E243"/>
    <mergeCell ref="E244:E246"/>
    <mergeCell ref="E247:E249"/>
    <mergeCell ref="E250:E252"/>
    <mergeCell ref="E253:E255"/>
    <mergeCell ref="E256:E258"/>
    <mergeCell ref="E259:E261"/>
    <mergeCell ref="E262:E264"/>
    <mergeCell ref="E265:E267"/>
    <mergeCell ref="E268:E270"/>
    <mergeCell ref="E271:E273"/>
    <mergeCell ref="E274:E276"/>
    <mergeCell ref="E277:E279"/>
    <mergeCell ref="E280:E282"/>
    <mergeCell ref="E283:E285"/>
    <mergeCell ref="E286:E288"/>
    <mergeCell ref="E289:E291"/>
    <mergeCell ref="E292:E294"/>
    <mergeCell ref="E295:E297"/>
    <mergeCell ref="E298:E300"/>
    <mergeCell ref="E301:E303"/>
    <mergeCell ref="E304:E306"/>
    <mergeCell ref="E307:E309"/>
    <mergeCell ref="E310:E312"/>
    <mergeCell ref="E313:E315"/>
    <mergeCell ref="E316:E318"/>
    <mergeCell ref="E319:E321"/>
    <mergeCell ref="E322:E324"/>
    <mergeCell ref="E325:E327"/>
    <mergeCell ref="E328:E330"/>
    <mergeCell ref="E331:E333"/>
    <mergeCell ref="E334:E336"/>
    <mergeCell ref="E337:E339"/>
    <mergeCell ref="E340:E342"/>
    <mergeCell ref="E343:E345"/>
    <mergeCell ref="E346:E348"/>
    <mergeCell ref="E349:E351"/>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F145:F147"/>
    <mergeCell ref="F148:F150"/>
    <mergeCell ref="F151:F153"/>
    <mergeCell ref="F154:F156"/>
    <mergeCell ref="F157:F159"/>
    <mergeCell ref="F160:F162"/>
    <mergeCell ref="F163:F165"/>
    <mergeCell ref="F166:F168"/>
    <mergeCell ref="F169:F171"/>
    <mergeCell ref="F172:F174"/>
    <mergeCell ref="F175:F177"/>
    <mergeCell ref="F178:F180"/>
    <mergeCell ref="F181:F183"/>
    <mergeCell ref="F184:F186"/>
    <mergeCell ref="F187:F189"/>
    <mergeCell ref="F190:F192"/>
    <mergeCell ref="F193:F195"/>
    <mergeCell ref="F196:F198"/>
    <mergeCell ref="F199:F201"/>
    <mergeCell ref="F202:F204"/>
    <mergeCell ref="F205:F207"/>
    <mergeCell ref="F208:F210"/>
    <mergeCell ref="F211:F213"/>
    <mergeCell ref="F214:F216"/>
    <mergeCell ref="F217:F219"/>
    <mergeCell ref="F220:F222"/>
    <mergeCell ref="F223:F225"/>
    <mergeCell ref="F226:F228"/>
    <mergeCell ref="F229:F231"/>
    <mergeCell ref="F232:F234"/>
    <mergeCell ref="F235:F237"/>
    <mergeCell ref="F238:F240"/>
    <mergeCell ref="F241:F243"/>
    <mergeCell ref="F244:F246"/>
    <mergeCell ref="F247:F249"/>
    <mergeCell ref="F250:F252"/>
    <mergeCell ref="F253:F255"/>
    <mergeCell ref="F256:F258"/>
    <mergeCell ref="F259:F261"/>
    <mergeCell ref="F262:F264"/>
    <mergeCell ref="F265:F267"/>
    <mergeCell ref="F268:F270"/>
    <mergeCell ref="F271:F273"/>
    <mergeCell ref="F274:F276"/>
    <mergeCell ref="F277:F279"/>
    <mergeCell ref="F280:F282"/>
    <mergeCell ref="F283:F285"/>
    <mergeCell ref="F286:F288"/>
    <mergeCell ref="F289:F291"/>
    <mergeCell ref="F292:F294"/>
    <mergeCell ref="F295:F297"/>
    <mergeCell ref="F298:F300"/>
    <mergeCell ref="F301:F303"/>
    <mergeCell ref="F304:F306"/>
    <mergeCell ref="F334:F336"/>
    <mergeCell ref="F337:F339"/>
    <mergeCell ref="F340:F342"/>
    <mergeCell ref="F343:F345"/>
    <mergeCell ref="F346:F348"/>
    <mergeCell ref="F349:F351"/>
    <mergeCell ref="F307:F309"/>
    <mergeCell ref="F310:F312"/>
    <mergeCell ref="F313:F315"/>
    <mergeCell ref="F316:F318"/>
    <mergeCell ref="F319:F321"/>
    <mergeCell ref="F322:F324"/>
    <mergeCell ref="F325:F327"/>
    <mergeCell ref="F328:F330"/>
    <mergeCell ref="F331:F333"/>
  </mergeCells>
  <dataValidations count="6">
    <dataValidation type="list" allowBlank="1" showInputMessage="1" showErrorMessage="1" sqref="BX4" xr:uid="{00000000-0002-0000-0200-000000000000}">
      <formula1>$CB$3:$CB$4</formula1>
    </dataValidation>
    <dataValidation type="list" allowBlank="1" showInputMessage="1" showErrorMessage="1" sqref="CU19 CU7:CU9 CU25 CU4:CU5 CU11 CU13" xr:uid="{00000000-0002-0000-0200-000002000000}">
      <formula1>PAYROLLDATA</formula1>
    </dataValidation>
    <dataValidation type="custom" allowBlank="1" showInputMessage="1" showErrorMessage="1" sqref="AI37 H251:BS252 H188:BS189 H191:BS192 H194:BS195 H197:BS198 H200:BS201 H203:BS204 H206:BS207 H209:BS210 H212:BS213 H215:BS216 H218:BS219 H221:BS222 H224:BS225 H227:BS228 H230:BS231 H233:BS234 H236:BS237 H239:BS240 H242:BS243 H245:BS246 H248:BS249 H185:BS186 H182:BS183 H179:BS180 H176:BS177 H173:BS174 H170:BS171 H167:BS168 H164:BS165 H161:BS162 H158:BS159 H155:BS156 H74:BS75 H38:BS39 H41:BS42 H86:BS87 H35:BS36 H26:BS27 H20:BS21 H77:BS78 H14:BS15 H17:BS18 H47:BS48 H29:BS30 H23:BS24 H56:BS57 H32:BS33 H50:BS51 H65:BS66 H62:BS63 H68:BS69 H44:BS45 H53:BS54 H80:BS81 H59:BS60 H71:BS72 H89:BS90 H92:BS93 H95:BS96 H98:BS99 H101:BS102 H104:BS105 H107:BS108 H83:BS84 H110:BS111 H113:BS114 H116:BS117 H119:BS120 H122:BS123 H125:BS126 H128:BS129 H131:BS132 H149:BS150 H146:BS147 H143:BS144 H140:BS141 H137:BS138 H134:BS135 H152:BS153 H254:BS255 H257:BS258 H260:BS261 H263:BS264 H266:BS267 H269:BS270 H272:BS273 H275:BS276 H278:BS279 H281:BS282 H284:BS285 H287:BS288 H290:BS291 H293:BS294 H296:BS297 H299:BS300 H302:BS303 H305:BS306 H308:BS309 H311:BS312 H314:BS315 H317:BS318 H320:BS321 H323:BS324 H326:BS327 H329:BS330 H332:BS333 H335:BS336 H338:BS339 H341:BS342 H344:BS345 H347:BS348 H350:BS351" xr:uid="{00000000-0002-0000-0200-000003000000}">
      <formula1>SUM(H13:H14)&lt;=24</formula1>
    </dataValidation>
    <dataValidation type="custom" allowBlank="1" showInputMessage="1" showErrorMessage="1" sqref="H37:AH37 H250:BS250 H187:BS187 H190:BS190 H193:BS193 H196:BS196 H199:BS199 H202:BS202 H205:BS205 H208:BS208 H211:BS211 H214:BS214 H217:BS217 H220:BS220 H223:BS223 H226:BS226 H229:BS229 H232:BS232 H235:BS235 H238:BS238 H241:BS241 H244:BS244 H247:BS247 H184:BS184 H181:BS181 H178:BS178 H175:BS175 H172:BS172 H169:BS169 H166:BS166 H163:BS163 H160:BS160 H157:BS157 H154:BS154 H25:BS25 H13:BS13 H22:BS22 H40:BS40 H106:BS106 H34:BS34 H31:BS31 H19:BS19 H16:BS16 H28:BS28 H46:BS46 H49:BS49 H43:BS43 H55:BS55 H52:BS52 H58:BS58 H64:BS64 H67:BS67 H70:BS70 H73:BS73 H61:BS61 H79:BS79 H76:BS76 H85:BS85 H88:BS88 H91:BS91 H94:BS94 H97:BS97 H100:BS100 H103:BS103 H82:BS82 H109:BS109 H112:BS112 H115:BS115 H118:BS118 H121:BS121 H124:BS124 H127:BS127 H130:BS130 H148:BS148 H145:BS145 H142:BS142 H139:BS139 H136:BS136 H133:BS133 H151:BS151 AJ37:BS37 H253:BS253 H256:BS256 H259:BS259 H262:BS262 H265:BS265 H268:BS268 H271:BS271 H274:BS274 H277:BS277 H280:BS280 H283:BS283 H286:BS286 H289:BS289 H292:BS292 H295:BS295 H298:BS298 H301:BS301 H304:BS304 H307:BS307 H310:BS310 H313:BS313 H316:BS316 H319:BS319 H322:BS322 H325:BS325 H328:BS328 H331:BS331 H334:BS334 H337:BS337 H340:BS340 H343:BS343 H346:BS346 H349:BS349" xr:uid="{00000000-0002-0000-0200-000004000000}">
      <formula1>SUM(H13:H14)&lt;=24</formula1>
    </dataValidation>
    <dataValidation type="list" allowBlank="1" showInputMessage="1" showErrorMessage="1" sqref="D13:D351" xr:uid="{DDCB9F64-1D39-45D8-B40D-8034C5B6ECB6}">
      <formula1>$CA$3:$CA$7</formula1>
    </dataValidation>
    <dataValidation type="list" allowBlank="1" showInputMessage="1" showErrorMessage="1" sqref="E13:E351" xr:uid="{A8AFC130-1382-41C1-8964-EA64C430D7C8}">
      <formula1>DI_Name</formula1>
    </dataValidation>
  </dataValidations>
  <printOptions horizontalCentered="1" verticalCentered="1"/>
  <pageMargins left="0.25" right="0.25" top="0.55000000000000004" bottom="0.36" header="0.25" footer="0.19"/>
  <pageSetup paperSize="3" scale="60" orientation="landscape" blackAndWhite="1" r:id="rId1"/>
  <headerFooter alignWithMargins="0">
    <oddFooter>&amp;CFORCE ACCOUNT LABOR PAGE &amp;P OF &amp;N</oddFooter>
  </headerFooter>
  <ignoredErrors>
    <ignoredError sqref="I10"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pageSetUpPr fitToPage="1"/>
  </sheetPr>
  <dimension ref="A1:BR297"/>
  <sheetViews>
    <sheetView showGridLines="0" showZeros="0" topLeftCell="B1" zoomScale="85" zoomScaleNormal="85" zoomScaleSheetLayoutView="64" workbookViewId="0">
      <selection activeCell="H11" sqref="H11"/>
    </sheetView>
  </sheetViews>
  <sheetFormatPr defaultColWidth="9.109375" defaultRowHeight="13.2" x14ac:dyDescent="0.25"/>
  <cols>
    <col min="1" max="1" width="2.6640625" style="24" hidden="1" customWidth="1"/>
    <col min="2" max="2" width="2.6640625" style="24" customWidth="1"/>
    <col min="3" max="3" width="24.6640625" style="306" customWidth="1"/>
    <col min="4" max="4" width="21.5546875" style="306" customWidth="1"/>
    <col min="5" max="5" width="23" style="306" customWidth="1"/>
    <col min="6" max="6" width="18.44140625" style="306" customWidth="1"/>
    <col min="7" max="7" width="16.109375" style="307" customWidth="1"/>
    <col min="8" max="8" width="9.5546875" style="24" customWidth="1"/>
    <col min="9" max="9" width="7.5546875" style="24" customWidth="1"/>
    <col min="10" max="10" width="7.33203125" style="24" customWidth="1"/>
    <col min="11" max="11" width="9.6640625" style="24" customWidth="1"/>
    <col min="12" max="12" width="10.21875" style="24" customWidth="1"/>
    <col min="13" max="13" width="6.5546875" style="24" customWidth="1"/>
    <col min="14" max="15" width="6.33203125" style="24" customWidth="1"/>
    <col min="16" max="19" width="6.5546875" style="24" customWidth="1"/>
    <col min="20" max="20" width="6.6640625" style="24" customWidth="1"/>
    <col min="21" max="22" width="6.5546875" style="24" customWidth="1"/>
    <col min="23" max="25" width="6.6640625" style="24" customWidth="1"/>
    <col min="26" max="26" width="6.5546875" style="24" customWidth="1"/>
    <col min="27" max="28" width="6.6640625" style="24" customWidth="1"/>
    <col min="29" max="30" width="6.5546875" style="24" customWidth="1"/>
    <col min="31" max="32" width="6.6640625" style="24" customWidth="1"/>
    <col min="33" max="33" width="6.88671875" style="24" customWidth="1"/>
    <col min="34" max="34" width="6.6640625" style="24" customWidth="1"/>
    <col min="35" max="48" width="6.44140625" style="24" customWidth="1"/>
    <col min="49" max="61" width="6.6640625" style="24" customWidth="1"/>
    <col min="62" max="62" width="8.33203125" style="24" customWidth="1"/>
    <col min="63" max="63" width="14.33203125" style="24" customWidth="1"/>
    <col min="64" max="64" width="5.44140625" style="37" customWidth="1"/>
    <col min="65" max="65" width="3.109375" style="24" customWidth="1"/>
    <col min="66" max="66" width="3.5546875" style="24" hidden="1" customWidth="1"/>
    <col min="67" max="68" width="4.33203125" style="24" customWidth="1"/>
    <col min="69" max="69" width="3.5546875" style="24" customWidth="1"/>
    <col min="70" max="70" width="9.109375" style="24" customWidth="1"/>
    <col min="71" max="71" width="8.6640625" style="24" customWidth="1"/>
    <col min="72" max="72" width="9.109375" style="24" customWidth="1"/>
    <col min="73" max="16384" width="9.109375" style="24"/>
  </cols>
  <sheetData>
    <row r="1" spans="3:70" s="33" customFormat="1" ht="13.8" thickBot="1" x14ac:dyDescent="0.3">
      <c r="C1" s="302"/>
      <c r="D1" s="303"/>
      <c r="E1" s="303"/>
      <c r="F1" s="303"/>
      <c r="G1" s="304"/>
      <c r="H1" s="23"/>
      <c r="I1" s="23"/>
      <c r="J1" s="23"/>
      <c r="K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L1" s="34"/>
      <c r="BM1" s="34"/>
    </row>
    <row r="2" spans="3:70" s="33" customFormat="1" ht="17.25" customHeight="1" x14ac:dyDescent="0.25">
      <c r="C2" s="602"/>
      <c r="D2" s="603"/>
      <c r="E2" s="603"/>
      <c r="F2" s="603"/>
      <c r="G2" s="603"/>
      <c r="H2" s="603"/>
      <c r="I2" s="603"/>
      <c r="J2" s="603"/>
      <c r="K2" s="603"/>
      <c r="L2" s="603"/>
      <c r="M2" s="603"/>
      <c r="N2" s="603"/>
      <c r="O2" s="603"/>
      <c r="P2" s="603"/>
      <c r="Q2" s="603"/>
      <c r="R2" s="603"/>
      <c r="S2" s="603"/>
      <c r="T2" s="603"/>
      <c r="U2" s="603"/>
      <c r="V2" s="603"/>
      <c r="W2" s="603"/>
      <c r="X2" s="603"/>
      <c r="Y2" s="603"/>
      <c r="Z2" s="603"/>
      <c r="AA2" s="603"/>
      <c r="AB2" s="603"/>
      <c r="AC2" s="603"/>
      <c r="AD2" s="603"/>
      <c r="AE2" s="603"/>
      <c r="AF2" s="603"/>
      <c r="AG2" s="603"/>
      <c r="AH2" s="603"/>
      <c r="AI2" s="603"/>
      <c r="AJ2" s="603"/>
      <c r="AK2" s="603"/>
      <c r="AL2" s="603"/>
      <c r="AM2" s="603"/>
      <c r="AN2" s="603"/>
      <c r="AO2" s="603"/>
      <c r="AP2" s="603"/>
      <c r="AQ2" s="603"/>
      <c r="AR2" s="603"/>
      <c r="AS2" s="603"/>
      <c r="AT2" s="603"/>
      <c r="AU2" s="603"/>
      <c r="AV2" s="603"/>
      <c r="AW2" s="603"/>
      <c r="AX2" s="603"/>
      <c r="AY2" s="603"/>
      <c r="AZ2" s="603"/>
      <c r="BA2" s="603"/>
      <c r="BB2" s="603"/>
      <c r="BC2" s="603"/>
      <c r="BD2" s="603"/>
      <c r="BE2" s="603"/>
      <c r="BF2" s="603"/>
      <c r="BG2" s="603"/>
      <c r="BH2" s="603"/>
      <c r="BI2" s="603"/>
      <c r="BJ2" s="603"/>
      <c r="BK2" s="604"/>
      <c r="BL2" s="35"/>
      <c r="BM2" s="35"/>
    </row>
    <row r="3" spans="3:70" s="33" customFormat="1" ht="30" customHeight="1" thickBot="1" x14ac:dyDescent="0.3">
      <c r="C3" s="605" t="s">
        <v>43</v>
      </c>
      <c r="D3" s="606"/>
      <c r="E3" s="606"/>
      <c r="F3" s="606"/>
      <c r="G3" s="606"/>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607"/>
      <c r="AT3" s="607"/>
      <c r="AU3" s="607"/>
      <c r="AV3" s="607"/>
      <c r="AW3" s="607"/>
      <c r="AX3" s="607"/>
      <c r="AY3" s="607"/>
      <c r="AZ3" s="607"/>
      <c r="BA3" s="607"/>
      <c r="BB3" s="607"/>
      <c r="BC3" s="607"/>
      <c r="BD3" s="607"/>
      <c r="BE3" s="607"/>
      <c r="BF3" s="607"/>
      <c r="BG3" s="607"/>
      <c r="BH3" s="607"/>
      <c r="BI3" s="607"/>
      <c r="BJ3" s="607"/>
      <c r="BK3" s="608"/>
      <c r="BL3" s="35"/>
      <c r="BM3" s="35"/>
      <c r="BN3" s="33" t="s">
        <v>7</v>
      </c>
    </row>
    <row r="4" spans="3:70" s="25" customFormat="1" ht="21" customHeight="1" x14ac:dyDescent="0.25">
      <c r="C4" s="578" t="s">
        <v>9</v>
      </c>
      <c r="D4" s="576"/>
      <c r="E4" s="576"/>
      <c r="F4" s="576"/>
      <c r="G4" s="576"/>
      <c r="H4" s="576"/>
      <c r="I4" s="576"/>
      <c r="J4" s="576"/>
      <c r="K4" s="576"/>
      <c r="L4" s="577"/>
      <c r="M4" s="618" t="s">
        <v>55</v>
      </c>
      <c r="N4" s="619"/>
      <c r="O4" s="619"/>
      <c r="P4" s="619"/>
      <c r="Q4" s="619"/>
      <c r="R4" s="619"/>
      <c r="S4" s="620"/>
      <c r="T4" s="576" t="s">
        <v>46</v>
      </c>
      <c r="U4" s="609"/>
      <c r="V4" s="609"/>
      <c r="W4" s="609"/>
      <c r="X4" s="609"/>
      <c r="Y4" s="609"/>
      <c r="Z4" s="609"/>
      <c r="AA4" s="610"/>
      <c r="AB4" s="575" t="s">
        <v>11</v>
      </c>
      <c r="AC4" s="576"/>
      <c r="AD4" s="576"/>
      <c r="AE4" s="576"/>
      <c r="AF4" s="576"/>
      <c r="AG4" s="576"/>
      <c r="AH4" s="576"/>
      <c r="AI4" s="576"/>
      <c r="AJ4" s="577"/>
      <c r="AK4" s="575" t="s">
        <v>10</v>
      </c>
      <c r="AL4" s="576"/>
      <c r="AM4" s="576"/>
      <c r="AN4" s="576"/>
      <c r="AO4" s="576"/>
      <c r="AP4" s="576"/>
      <c r="AQ4" s="576"/>
      <c r="AR4" s="576"/>
      <c r="AS4" s="576"/>
      <c r="AT4" s="576"/>
      <c r="AU4" s="626"/>
      <c r="AV4" s="627"/>
      <c r="AW4" s="627"/>
      <c r="AX4" s="627"/>
      <c r="AY4" s="627"/>
      <c r="AZ4" s="627"/>
      <c r="BA4" s="627"/>
      <c r="BB4" s="627"/>
      <c r="BC4" s="627"/>
      <c r="BD4" s="627"/>
      <c r="BE4" s="627"/>
      <c r="BF4" s="627"/>
      <c r="BG4" s="627"/>
      <c r="BH4" s="627"/>
      <c r="BI4" s="627"/>
      <c r="BJ4" s="627"/>
      <c r="BK4" s="628"/>
      <c r="BL4" s="36" t="s">
        <v>92</v>
      </c>
      <c r="BM4" s="36"/>
      <c r="BN4" s="33" t="s">
        <v>8</v>
      </c>
      <c r="BO4" s="24"/>
      <c r="BP4" s="24"/>
      <c r="BQ4" s="24"/>
      <c r="BR4" s="24"/>
    </row>
    <row r="5" spans="3:70" s="25" customFormat="1" ht="21" customHeight="1" thickBot="1" x14ac:dyDescent="0.3">
      <c r="C5" s="615">
        <f>Summary!B5</f>
        <v>0</v>
      </c>
      <c r="D5" s="616"/>
      <c r="E5" s="616"/>
      <c r="F5" s="616"/>
      <c r="G5" s="616"/>
      <c r="H5" s="616"/>
      <c r="I5" s="616"/>
      <c r="J5" s="616"/>
      <c r="K5" s="616"/>
      <c r="L5" s="617"/>
      <c r="M5" s="582">
        <f>Summary!C5</f>
        <v>0</v>
      </c>
      <c r="N5" s="583"/>
      <c r="O5" s="583"/>
      <c r="P5" s="583"/>
      <c r="Q5" s="583"/>
      <c r="R5" s="583"/>
      <c r="S5" s="585"/>
      <c r="T5" s="616">
        <v>2021</v>
      </c>
      <c r="U5" s="621"/>
      <c r="V5" s="621"/>
      <c r="W5" s="621"/>
      <c r="X5" s="621"/>
      <c r="Y5" s="621"/>
      <c r="Z5" s="621"/>
      <c r="AA5" s="622"/>
      <c r="AB5" s="623" t="str">
        <f>Summary!D5</f>
        <v>A</v>
      </c>
      <c r="AC5" s="624"/>
      <c r="AD5" s="624"/>
      <c r="AE5" s="624"/>
      <c r="AF5" s="624"/>
      <c r="AG5" s="624"/>
      <c r="AH5" s="624"/>
      <c r="AI5" s="624"/>
      <c r="AJ5" s="625"/>
      <c r="AK5" s="623">
        <f>Summary!F5</f>
        <v>0</v>
      </c>
      <c r="AL5" s="624"/>
      <c r="AM5" s="624"/>
      <c r="AN5" s="624"/>
      <c r="AO5" s="624"/>
      <c r="AP5" s="624"/>
      <c r="AQ5" s="624"/>
      <c r="AR5" s="624"/>
      <c r="AS5" s="624"/>
      <c r="AT5" s="624"/>
      <c r="AU5" s="629"/>
      <c r="AV5" s="630"/>
      <c r="AW5" s="630"/>
      <c r="AX5" s="630"/>
      <c r="AY5" s="630"/>
      <c r="AZ5" s="630"/>
      <c r="BA5" s="630"/>
      <c r="BB5" s="630"/>
      <c r="BC5" s="630"/>
      <c r="BD5" s="630"/>
      <c r="BE5" s="630"/>
      <c r="BF5" s="630"/>
      <c r="BG5" s="630"/>
      <c r="BH5" s="630"/>
      <c r="BI5" s="630"/>
      <c r="BJ5" s="630"/>
      <c r="BK5" s="631"/>
      <c r="BL5" s="36" t="s">
        <v>93</v>
      </c>
      <c r="BM5" s="36"/>
      <c r="BN5" s="24"/>
      <c r="BO5" s="24"/>
      <c r="BP5" s="24"/>
      <c r="BQ5" s="24"/>
      <c r="BR5" s="24"/>
    </row>
    <row r="6" spans="3:70" s="25" customFormat="1" ht="4.95" customHeight="1" x14ac:dyDescent="0.25">
      <c r="C6" s="633" t="s">
        <v>14</v>
      </c>
      <c r="D6" s="634"/>
      <c r="E6" s="634"/>
      <c r="F6" s="634"/>
      <c r="G6" s="634"/>
      <c r="H6" s="634"/>
      <c r="I6" s="634"/>
      <c r="J6" s="634"/>
      <c r="K6" s="634"/>
      <c r="L6" s="635"/>
      <c r="M6" s="633" t="s">
        <v>94</v>
      </c>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4"/>
      <c r="AY6" s="634"/>
      <c r="AZ6" s="634"/>
      <c r="BA6" s="634"/>
      <c r="BB6" s="634"/>
      <c r="BC6" s="634"/>
      <c r="BD6" s="634"/>
      <c r="BE6" s="634"/>
      <c r="BF6" s="634"/>
      <c r="BG6" s="634"/>
      <c r="BH6" s="634"/>
      <c r="BI6" s="635"/>
      <c r="BJ6" s="611" t="s">
        <v>26</v>
      </c>
      <c r="BK6" s="613" t="s">
        <v>12</v>
      </c>
      <c r="BL6" s="36"/>
      <c r="BM6" s="36"/>
      <c r="BN6" s="24"/>
      <c r="BO6" s="24"/>
      <c r="BP6" s="24"/>
      <c r="BQ6" s="24"/>
      <c r="BR6" s="24"/>
    </row>
    <row r="7" spans="3:70" s="25" customFormat="1" ht="19.95" customHeight="1" x14ac:dyDescent="0.25">
      <c r="C7" s="636"/>
      <c r="D7" s="637"/>
      <c r="E7" s="637"/>
      <c r="F7" s="637"/>
      <c r="G7" s="637"/>
      <c r="H7" s="637"/>
      <c r="I7" s="637"/>
      <c r="J7" s="637"/>
      <c r="K7" s="637"/>
      <c r="L7" s="638"/>
      <c r="M7" s="645"/>
      <c r="N7" s="646"/>
      <c r="O7" s="646"/>
      <c r="P7" s="646"/>
      <c r="Q7" s="646"/>
      <c r="R7" s="646"/>
      <c r="S7" s="646"/>
      <c r="T7" s="646"/>
      <c r="U7" s="646"/>
      <c r="V7" s="646"/>
      <c r="W7" s="646"/>
      <c r="X7" s="646"/>
      <c r="Y7" s="646"/>
      <c r="Z7" s="646"/>
      <c r="AA7" s="646"/>
      <c r="AB7" s="646"/>
      <c r="AC7" s="646"/>
      <c r="AD7" s="646"/>
      <c r="AE7" s="646"/>
      <c r="AF7" s="646"/>
      <c r="AG7" s="646"/>
      <c r="AH7" s="646"/>
      <c r="AI7" s="646"/>
      <c r="AJ7" s="646"/>
      <c r="AK7" s="646"/>
      <c r="AL7" s="646"/>
      <c r="AM7" s="646"/>
      <c r="AN7" s="646"/>
      <c r="AO7" s="646"/>
      <c r="AP7" s="646"/>
      <c r="AQ7" s="646"/>
      <c r="AR7" s="646"/>
      <c r="AS7" s="646"/>
      <c r="AT7" s="646"/>
      <c r="AU7" s="646"/>
      <c r="AV7" s="646"/>
      <c r="AW7" s="646"/>
      <c r="AX7" s="646"/>
      <c r="AY7" s="646"/>
      <c r="AZ7" s="646"/>
      <c r="BA7" s="646"/>
      <c r="BB7" s="646"/>
      <c r="BC7" s="646"/>
      <c r="BD7" s="646"/>
      <c r="BE7" s="646"/>
      <c r="BF7" s="646"/>
      <c r="BG7" s="646"/>
      <c r="BH7" s="646"/>
      <c r="BI7" s="647"/>
      <c r="BJ7" s="612"/>
      <c r="BK7" s="614"/>
      <c r="BL7" s="36"/>
      <c r="BM7" s="36"/>
      <c r="BN7" s="24"/>
      <c r="BO7" s="24"/>
      <c r="BP7" s="24"/>
      <c r="BQ7" s="24"/>
      <c r="BR7" s="24"/>
    </row>
    <row r="8" spans="3:70" ht="19.95" customHeight="1" x14ac:dyDescent="0.25">
      <c r="C8" s="642" t="s">
        <v>20</v>
      </c>
      <c r="D8" s="595" t="s">
        <v>16</v>
      </c>
      <c r="E8" s="592" t="s">
        <v>105</v>
      </c>
      <c r="F8" s="592" t="s">
        <v>298</v>
      </c>
      <c r="G8" s="596" t="s">
        <v>299</v>
      </c>
      <c r="H8" s="595" t="s">
        <v>15</v>
      </c>
      <c r="I8" s="595" t="s">
        <v>85</v>
      </c>
      <c r="J8" s="592" t="s">
        <v>5</v>
      </c>
      <c r="K8" s="595" t="s">
        <v>0</v>
      </c>
      <c r="L8" s="632" t="s">
        <v>19</v>
      </c>
      <c r="M8" s="639">
        <v>43584</v>
      </c>
      <c r="N8" s="601">
        <f>M8+1</f>
        <v>43585</v>
      </c>
      <c r="O8" s="601">
        <f>M8+2</f>
        <v>43586</v>
      </c>
      <c r="P8" s="601">
        <f>M8+3</f>
        <v>43587</v>
      </c>
      <c r="Q8" s="601">
        <f>M8+4</f>
        <v>43588</v>
      </c>
      <c r="R8" s="601">
        <f>M8+5</f>
        <v>43589</v>
      </c>
      <c r="S8" s="600">
        <f>M8+6</f>
        <v>43590</v>
      </c>
      <c r="T8" s="600">
        <f t="shared" ref="T8:AA8" si="0">N8+6</f>
        <v>43591</v>
      </c>
      <c r="U8" s="600">
        <f t="shared" si="0"/>
        <v>43592</v>
      </c>
      <c r="V8" s="600">
        <f t="shared" si="0"/>
        <v>43593</v>
      </c>
      <c r="W8" s="600">
        <f t="shared" si="0"/>
        <v>43594</v>
      </c>
      <c r="X8" s="600">
        <f t="shared" si="0"/>
        <v>43595</v>
      </c>
      <c r="Y8" s="600">
        <f t="shared" si="0"/>
        <v>43596</v>
      </c>
      <c r="Z8" s="600">
        <f t="shared" si="0"/>
        <v>43597</v>
      </c>
      <c r="AA8" s="600">
        <f t="shared" si="0"/>
        <v>43598</v>
      </c>
      <c r="AB8" s="600">
        <f t="shared" ref="AB8" si="1">V8+6</f>
        <v>43599</v>
      </c>
      <c r="AC8" s="600">
        <f t="shared" ref="AC8" si="2">W8+6</f>
        <v>43600</v>
      </c>
      <c r="AD8" s="600">
        <f t="shared" ref="AD8" si="3">X8+6</f>
        <v>43601</v>
      </c>
      <c r="AE8" s="600">
        <f t="shared" ref="AE8" si="4">Y8+6</f>
        <v>43602</v>
      </c>
      <c r="AF8" s="600">
        <f t="shared" ref="AF8" si="5">Z8+6</f>
        <v>43603</v>
      </c>
      <c r="AG8" s="600">
        <f t="shared" ref="AG8" si="6">AA8+6</f>
        <v>43604</v>
      </c>
      <c r="AH8" s="600">
        <f t="shared" ref="AH8" si="7">AB8+6</f>
        <v>43605</v>
      </c>
      <c r="AI8" s="600">
        <f t="shared" ref="AI8" si="8">AC8+6</f>
        <v>43606</v>
      </c>
      <c r="AJ8" s="600">
        <f t="shared" ref="AJ8:AK8" si="9">AD8+6</f>
        <v>43607</v>
      </c>
      <c r="AK8" s="600">
        <f t="shared" si="9"/>
        <v>43608</v>
      </c>
      <c r="AL8" s="600">
        <f t="shared" ref="AL8" si="10">AF8+6</f>
        <v>43609</v>
      </c>
      <c r="AM8" s="600">
        <f t="shared" ref="AM8" si="11">AG8+6</f>
        <v>43610</v>
      </c>
      <c r="AN8" s="600">
        <f t="shared" ref="AN8" si="12">AH8+6</f>
        <v>43611</v>
      </c>
      <c r="AO8" s="600">
        <f t="shared" ref="AO8" si="13">AI8+6</f>
        <v>43612</v>
      </c>
      <c r="AP8" s="600">
        <f t="shared" ref="AP8" si="14">AJ8+6</f>
        <v>43613</v>
      </c>
      <c r="AQ8" s="600">
        <f t="shared" ref="AQ8" si="15">AK8+6</f>
        <v>43614</v>
      </c>
      <c r="AR8" s="600">
        <f t="shared" ref="AR8" si="16">AL8+6</f>
        <v>43615</v>
      </c>
      <c r="AS8" s="600">
        <f t="shared" ref="AS8" si="17">AM8+6</f>
        <v>43616</v>
      </c>
      <c r="AT8" s="600">
        <f t="shared" ref="AT8" si="18">AN8+6</f>
        <v>43617</v>
      </c>
      <c r="AU8" s="600">
        <f t="shared" ref="AU8" si="19">AO8+6</f>
        <v>43618</v>
      </c>
      <c r="AV8" s="600">
        <f t="shared" ref="AV8" si="20">AP8+6</f>
        <v>43619</v>
      </c>
      <c r="AW8" s="600">
        <f t="shared" ref="AW8" si="21">AQ8+6</f>
        <v>43620</v>
      </c>
      <c r="AX8" s="600">
        <f t="shared" ref="AX8" si="22">AR8+6</f>
        <v>43621</v>
      </c>
      <c r="AY8" s="600">
        <f t="shared" ref="AY8" si="23">AS8+6</f>
        <v>43622</v>
      </c>
      <c r="AZ8" s="600">
        <f t="shared" ref="AZ8" si="24">AT8+6</f>
        <v>43623</v>
      </c>
      <c r="BA8" s="600">
        <f t="shared" ref="BA8" si="25">AU8+6</f>
        <v>43624</v>
      </c>
      <c r="BB8" s="600">
        <f t="shared" ref="BB8" si="26">AV8+6</f>
        <v>43625</v>
      </c>
      <c r="BC8" s="600">
        <f t="shared" ref="BC8" si="27">AW8+6</f>
        <v>43626</v>
      </c>
      <c r="BD8" s="600">
        <f t="shared" ref="BD8" si="28">AX8+6</f>
        <v>43627</v>
      </c>
      <c r="BE8" s="600">
        <f t="shared" ref="BE8" si="29">AY8+6</f>
        <v>43628</v>
      </c>
      <c r="BF8" s="600">
        <f t="shared" ref="BF8" si="30">AZ8+6</f>
        <v>43629</v>
      </c>
      <c r="BG8" s="600">
        <f t="shared" ref="BG8" si="31">BA8+6</f>
        <v>43630</v>
      </c>
      <c r="BH8" s="600">
        <f t="shared" ref="BH8" si="32">BB8+6</f>
        <v>43631</v>
      </c>
      <c r="BI8" s="600">
        <f t="shared" ref="BI8" si="33">BC8+6</f>
        <v>43632</v>
      </c>
      <c r="BJ8" s="178">
        <f>SUMIFS(BJ11:BJ1000,I11:I1000,"Hours")</f>
        <v>0</v>
      </c>
      <c r="BK8" s="599">
        <f>SUM(BK11:BK100)</f>
        <v>0</v>
      </c>
      <c r="BM8" s="37"/>
    </row>
    <row r="9" spans="3:70" ht="25.2" customHeight="1" x14ac:dyDescent="0.25">
      <c r="C9" s="642"/>
      <c r="D9" s="595"/>
      <c r="E9" s="593"/>
      <c r="F9" s="593"/>
      <c r="G9" s="597"/>
      <c r="H9" s="595"/>
      <c r="I9" s="595"/>
      <c r="J9" s="593"/>
      <c r="K9" s="595"/>
      <c r="L9" s="632"/>
      <c r="M9" s="640"/>
      <c r="N9" s="601"/>
      <c r="O9" s="601"/>
      <c r="P9" s="601"/>
      <c r="Q9" s="601"/>
      <c r="R9" s="601"/>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0"/>
      <c r="AY9" s="600"/>
      <c r="AZ9" s="600"/>
      <c r="BA9" s="600"/>
      <c r="BB9" s="600"/>
      <c r="BC9" s="600"/>
      <c r="BD9" s="600"/>
      <c r="BE9" s="600"/>
      <c r="BF9" s="600"/>
      <c r="BG9" s="600"/>
      <c r="BH9" s="600"/>
      <c r="BI9" s="600"/>
      <c r="BJ9" s="180" t="s">
        <v>89</v>
      </c>
      <c r="BK9" s="599"/>
      <c r="BM9" s="37"/>
    </row>
    <row r="10" spans="3:70" s="42" customFormat="1" ht="45.6" customHeight="1" x14ac:dyDescent="0.25">
      <c r="C10" s="643"/>
      <c r="D10" s="644"/>
      <c r="E10" s="594"/>
      <c r="F10" s="594"/>
      <c r="G10" s="598"/>
      <c r="H10" s="595"/>
      <c r="I10" s="595"/>
      <c r="J10" s="594"/>
      <c r="K10" s="595"/>
      <c r="L10" s="632"/>
      <c r="M10" s="641"/>
      <c r="N10" s="601"/>
      <c r="O10" s="601"/>
      <c r="P10" s="601"/>
      <c r="Q10" s="601"/>
      <c r="R10" s="601"/>
      <c r="S10" s="600"/>
      <c r="T10" s="600"/>
      <c r="U10" s="600"/>
      <c r="V10" s="600"/>
      <c r="W10" s="600"/>
      <c r="X10" s="600"/>
      <c r="Y10" s="600"/>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0"/>
      <c r="AY10" s="600"/>
      <c r="AZ10" s="600"/>
      <c r="BA10" s="600"/>
      <c r="BB10" s="600"/>
      <c r="BC10" s="600"/>
      <c r="BD10" s="600"/>
      <c r="BE10" s="600"/>
      <c r="BF10" s="600"/>
      <c r="BG10" s="600"/>
      <c r="BH10" s="600"/>
      <c r="BI10" s="600"/>
      <c r="BJ10" s="179">
        <f>SUMIFS(BJ11:BJ1000,I11:I1000,"Miles")</f>
        <v>0</v>
      </c>
      <c r="BK10" s="599"/>
      <c r="BL10" s="41"/>
      <c r="BM10" s="41"/>
    </row>
    <row r="11" spans="3:70" s="25" customFormat="1" ht="19.95" customHeight="1" x14ac:dyDescent="0.25">
      <c r="C11" s="165"/>
      <c r="D11" s="79"/>
      <c r="E11" s="79"/>
      <c r="F11" s="80"/>
      <c r="G11" s="309" t="str">
        <f>IF(F11="","",VLOOKUP(F11,Summary!$L$6:$M$106,2,FALSE))</f>
        <v/>
      </c>
      <c r="H11" s="80"/>
      <c r="I11" s="182"/>
      <c r="J11" s="455">
        <f>IFERROR(VLOOKUP(H11,FEMA_2021_Equipment_Rates!$B$3:$I$569,5,FALSE),0)</f>
        <v>0</v>
      </c>
      <c r="K11" s="456">
        <f>IFERROR(VLOOKUP(H11,FEMA_2021_Equipment_Rates!$B$3:$I$569,4,FALSE),0)</f>
        <v>0</v>
      </c>
      <c r="L11" s="166">
        <f>IFERROR(VLOOKUP(H11,FEMA_2021_Equipment_Rates!$B$3:$I$569,8,FALSE),0)</f>
        <v>0</v>
      </c>
      <c r="M11" s="142"/>
      <c r="N11" s="143"/>
      <c r="O11" s="143"/>
      <c r="P11" s="143"/>
      <c r="Q11" s="143"/>
      <c r="R11" s="143"/>
      <c r="S11" s="143"/>
      <c r="T11" s="144"/>
      <c r="U11" s="144"/>
      <c r="V11" s="144"/>
      <c r="W11" s="144"/>
      <c r="X11" s="144"/>
      <c r="Y11" s="144"/>
      <c r="Z11" s="144"/>
      <c r="AA11" s="144"/>
      <c r="AB11" s="144"/>
      <c r="AC11" s="144"/>
      <c r="AD11" s="144"/>
      <c r="AE11" s="144"/>
      <c r="AF11" s="144"/>
      <c r="AG11" s="145"/>
      <c r="AH11" s="145"/>
      <c r="AI11" s="145"/>
      <c r="AJ11" s="145"/>
      <c r="AK11" s="145"/>
      <c r="AL11" s="145"/>
      <c r="AM11" s="145"/>
      <c r="AN11" s="145"/>
      <c r="AO11" s="145"/>
      <c r="AP11" s="145"/>
      <c r="AQ11" s="145"/>
      <c r="AR11" s="145"/>
      <c r="AS11" s="145"/>
      <c r="AT11" s="145"/>
      <c r="AU11" s="145"/>
      <c r="AV11" s="145"/>
      <c r="AW11" s="145"/>
      <c r="AX11" s="144"/>
      <c r="AY11" s="144"/>
      <c r="AZ11" s="144"/>
      <c r="BA11" s="144"/>
      <c r="BB11" s="144"/>
      <c r="BC11" s="144"/>
      <c r="BD11" s="144"/>
      <c r="BE11" s="144"/>
      <c r="BF11" s="144"/>
      <c r="BG11" s="144"/>
      <c r="BH11" s="144"/>
      <c r="BI11" s="144"/>
      <c r="BJ11" s="183">
        <f>SUM(M11:BI11)</f>
        <v>0</v>
      </c>
      <c r="BK11" s="84">
        <f t="shared" ref="BK11:BK42" si="34">L11*BJ11</f>
        <v>0</v>
      </c>
      <c r="BL11" s="36"/>
      <c r="BM11" s="36"/>
    </row>
    <row r="12" spans="3:70" s="25" customFormat="1" ht="19.95" customHeight="1" x14ac:dyDescent="0.25">
      <c r="C12" s="99"/>
      <c r="D12" s="39"/>
      <c r="E12" s="39"/>
      <c r="F12" s="39"/>
      <c r="G12" s="308" t="str">
        <f>IF(F12="","",VLOOKUP(F12,Summary!$L$6:$M$106,2,FALSE))</f>
        <v/>
      </c>
      <c r="H12" s="39"/>
      <c r="I12" s="38"/>
      <c r="J12" s="455">
        <f>IFERROR(VLOOKUP(H12,FEMA_2021_Equipment_Rates!$B$3:$I$569,5,FALSE),0)</f>
        <v>0</v>
      </c>
      <c r="K12" s="456">
        <f>IFERROR(VLOOKUP(H12,FEMA_2021_Equipment_Rates!$B$3:$I$569,4,FALSE),0)</f>
        <v>0</v>
      </c>
      <c r="L12" s="166">
        <f>IFERROR(VLOOKUP(H12,FEMA_2021_Equipment_Rates!$B$3:$I$569,8,FALSE),0)</f>
        <v>0</v>
      </c>
      <c r="M12" s="142"/>
      <c r="N12" s="143"/>
      <c r="O12" s="143"/>
      <c r="P12" s="143"/>
      <c r="Q12" s="143"/>
      <c r="R12" s="143"/>
      <c r="S12" s="143"/>
      <c r="T12" s="144"/>
      <c r="U12" s="144"/>
      <c r="V12" s="144"/>
      <c r="W12" s="144"/>
      <c r="X12" s="144"/>
      <c r="Y12" s="144"/>
      <c r="Z12" s="144"/>
      <c r="AA12" s="144"/>
      <c r="AB12" s="144"/>
      <c r="AC12" s="144"/>
      <c r="AD12" s="144"/>
      <c r="AE12" s="144"/>
      <c r="AF12" s="144"/>
      <c r="AG12" s="145"/>
      <c r="AH12" s="145"/>
      <c r="AI12" s="145"/>
      <c r="AJ12" s="145"/>
      <c r="AK12" s="145"/>
      <c r="AL12" s="145"/>
      <c r="AM12" s="145"/>
      <c r="AN12" s="145"/>
      <c r="AO12" s="145"/>
      <c r="AP12" s="145"/>
      <c r="AQ12" s="145"/>
      <c r="AR12" s="145"/>
      <c r="AS12" s="145"/>
      <c r="AT12" s="145"/>
      <c r="AU12" s="145"/>
      <c r="AV12" s="145"/>
      <c r="AW12" s="145"/>
      <c r="AX12" s="144"/>
      <c r="AY12" s="144"/>
      <c r="AZ12" s="144"/>
      <c r="BA12" s="144"/>
      <c r="BB12" s="144"/>
      <c r="BC12" s="144"/>
      <c r="BD12" s="144"/>
      <c r="BE12" s="144"/>
      <c r="BF12" s="144"/>
      <c r="BG12" s="144"/>
      <c r="BH12" s="144"/>
      <c r="BI12" s="144"/>
      <c r="BJ12" s="183">
        <f>SUM(M12:BI12)</f>
        <v>0</v>
      </c>
      <c r="BK12" s="40">
        <f t="shared" si="34"/>
        <v>0</v>
      </c>
      <c r="BL12" s="36"/>
      <c r="BM12" s="36"/>
    </row>
    <row r="13" spans="3:70" s="25" customFormat="1" ht="19.95" customHeight="1" x14ac:dyDescent="0.25">
      <c r="C13" s="305"/>
      <c r="D13" s="39"/>
      <c r="E13" s="39"/>
      <c r="F13" s="39"/>
      <c r="G13" s="308" t="str">
        <f>IF(F13="","",VLOOKUP(F13,Summary!$L$6:$M$106,2,FALSE))</f>
        <v/>
      </c>
      <c r="H13" s="39"/>
      <c r="I13" s="38"/>
      <c r="J13" s="455">
        <f>IFERROR(VLOOKUP(H13,FEMA_2021_Equipment_Rates!$B$3:$I$569,5,FALSE),0)</f>
        <v>0</v>
      </c>
      <c r="K13" s="456">
        <f>IFERROR(VLOOKUP(H13,FEMA_2021_Equipment_Rates!$B$3:$I$569,4,FALSE),0)</f>
        <v>0</v>
      </c>
      <c r="L13" s="166">
        <f>IFERROR(VLOOKUP(H13,FEMA_2021_Equipment_Rates!$B$3:$I$569,8,FALSE),0)</f>
        <v>0</v>
      </c>
      <c r="M13" s="142"/>
      <c r="N13" s="143"/>
      <c r="O13" s="143"/>
      <c r="P13" s="143"/>
      <c r="Q13" s="143"/>
      <c r="R13" s="143"/>
      <c r="S13" s="143"/>
      <c r="T13" s="144"/>
      <c r="U13" s="144"/>
      <c r="V13" s="144"/>
      <c r="W13" s="144"/>
      <c r="X13" s="144"/>
      <c r="Y13" s="144"/>
      <c r="Z13" s="144"/>
      <c r="AA13" s="144"/>
      <c r="AB13" s="144"/>
      <c r="AC13" s="144"/>
      <c r="AD13" s="144"/>
      <c r="AE13" s="144"/>
      <c r="AF13" s="144"/>
      <c r="AG13" s="145"/>
      <c r="AH13" s="145"/>
      <c r="AI13" s="145"/>
      <c r="AJ13" s="145"/>
      <c r="AK13" s="145"/>
      <c r="AL13" s="145"/>
      <c r="AM13" s="145"/>
      <c r="AN13" s="145"/>
      <c r="AO13" s="145"/>
      <c r="AP13" s="145"/>
      <c r="AQ13" s="145"/>
      <c r="AR13" s="145"/>
      <c r="AS13" s="145"/>
      <c r="AT13" s="145"/>
      <c r="AU13" s="145"/>
      <c r="AV13" s="145"/>
      <c r="AW13" s="145"/>
      <c r="AX13" s="144"/>
      <c r="AY13" s="144"/>
      <c r="AZ13" s="144"/>
      <c r="BA13" s="144"/>
      <c r="BB13" s="144"/>
      <c r="BC13" s="144"/>
      <c r="BD13" s="144"/>
      <c r="BE13" s="144"/>
      <c r="BF13" s="144"/>
      <c r="BG13" s="144"/>
      <c r="BH13" s="144"/>
      <c r="BI13" s="144"/>
      <c r="BJ13" s="183">
        <f t="shared" ref="BJ13:BJ76" si="35">SUM(M13:BI13)</f>
        <v>0</v>
      </c>
      <c r="BK13" s="40">
        <f t="shared" si="34"/>
        <v>0</v>
      </c>
      <c r="BL13" s="36"/>
      <c r="BM13" s="36"/>
    </row>
    <row r="14" spans="3:70" s="25" customFormat="1" ht="19.95" customHeight="1" x14ac:dyDescent="0.25">
      <c r="C14" s="305"/>
      <c r="D14" s="39"/>
      <c r="E14" s="39"/>
      <c r="F14" s="39"/>
      <c r="G14" s="308" t="str">
        <f>IF(F14="","",VLOOKUP(F14,Summary!$L$6:$M$106,2,FALSE))</f>
        <v/>
      </c>
      <c r="H14" s="39"/>
      <c r="I14" s="38"/>
      <c r="J14" s="455">
        <f>IFERROR(VLOOKUP(H14,FEMA_2021_Equipment_Rates!$B$3:$I$569,5,FALSE),0)</f>
        <v>0</v>
      </c>
      <c r="K14" s="456">
        <f>IFERROR(VLOOKUP(H14,FEMA_2021_Equipment_Rates!$B$3:$I$569,4,FALSE),0)</f>
        <v>0</v>
      </c>
      <c r="L14" s="166">
        <f>IFERROR(VLOOKUP(H14,FEMA_2021_Equipment_Rates!$B$3:$I$569,8,FALSE),0)</f>
        <v>0</v>
      </c>
      <c r="M14" s="142"/>
      <c r="N14" s="143"/>
      <c r="O14" s="143"/>
      <c r="P14" s="143"/>
      <c r="Q14" s="143"/>
      <c r="R14" s="143"/>
      <c r="S14" s="143"/>
      <c r="T14" s="144"/>
      <c r="U14" s="144"/>
      <c r="V14" s="144"/>
      <c r="W14" s="144"/>
      <c r="X14" s="144"/>
      <c r="Y14" s="144"/>
      <c r="Z14" s="144"/>
      <c r="AA14" s="144"/>
      <c r="AB14" s="144"/>
      <c r="AC14" s="144"/>
      <c r="AD14" s="144"/>
      <c r="AE14" s="144"/>
      <c r="AF14" s="144"/>
      <c r="AG14" s="145"/>
      <c r="AH14" s="145"/>
      <c r="AI14" s="145"/>
      <c r="AJ14" s="145"/>
      <c r="AK14" s="145"/>
      <c r="AL14" s="145"/>
      <c r="AM14" s="145"/>
      <c r="AN14" s="145"/>
      <c r="AO14" s="145"/>
      <c r="AP14" s="145"/>
      <c r="AQ14" s="145"/>
      <c r="AR14" s="145"/>
      <c r="AS14" s="145"/>
      <c r="AT14" s="145"/>
      <c r="AU14" s="145"/>
      <c r="AV14" s="145"/>
      <c r="AW14" s="145"/>
      <c r="AX14" s="144"/>
      <c r="AY14" s="144"/>
      <c r="AZ14" s="144"/>
      <c r="BA14" s="144"/>
      <c r="BB14" s="144"/>
      <c r="BC14" s="144"/>
      <c r="BD14" s="144"/>
      <c r="BE14" s="144"/>
      <c r="BF14" s="144"/>
      <c r="BG14" s="144"/>
      <c r="BH14" s="144"/>
      <c r="BI14" s="144"/>
      <c r="BJ14" s="183">
        <f t="shared" si="35"/>
        <v>0</v>
      </c>
      <c r="BK14" s="40">
        <f t="shared" si="34"/>
        <v>0</v>
      </c>
      <c r="BL14" s="36"/>
      <c r="BM14" s="36"/>
    </row>
    <row r="15" spans="3:70" s="25" customFormat="1" ht="19.95" customHeight="1" x14ac:dyDescent="0.25">
      <c r="C15" s="305"/>
      <c r="D15" s="39"/>
      <c r="E15" s="39"/>
      <c r="F15" s="39"/>
      <c r="G15" s="308" t="str">
        <f>IF(F15="","",VLOOKUP(F15,Summary!$L$6:$M$106,2,FALSE))</f>
        <v/>
      </c>
      <c r="H15" s="39"/>
      <c r="I15" s="38"/>
      <c r="J15" s="455">
        <f>IFERROR(VLOOKUP(H15,FEMA_2021_Equipment_Rates!$B$3:$I$569,5,FALSE),0)</f>
        <v>0</v>
      </c>
      <c r="K15" s="456">
        <f>IFERROR(VLOOKUP(H15,FEMA_2021_Equipment_Rates!$B$3:$I$569,4,FALSE),0)</f>
        <v>0</v>
      </c>
      <c r="L15" s="166">
        <f>IFERROR(VLOOKUP(H15,FEMA_2021_Equipment_Rates!$B$3:$I$569,8,FALSE),0)</f>
        <v>0</v>
      </c>
      <c r="M15" s="142"/>
      <c r="N15" s="143"/>
      <c r="O15" s="143"/>
      <c r="P15" s="143"/>
      <c r="Q15" s="143"/>
      <c r="R15" s="143"/>
      <c r="S15" s="143"/>
      <c r="T15" s="144"/>
      <c r="U15" s="144"/>
      <c r="V15" s="144"/>
      <c r="W15" s="144"/>
      <c r="X15" s="144"/>
      <c r="Y15" s="144"/>
      <c r="Z15" s="144"/>
      <c r="AA15" s="144"/>
      <c r="AB15" s="144"/>
      <c r="AC15" s="144"/>
      <c r="AD15" s="144"/>
      <c r="AE15" s="144"/>
      <c r="AF15" s="144"/>
      <c r="AG15" s="145"/>
      <c r="AH15" s="145"/>
      <c r="AI15" s="145"/>
      <c r="AJ15" s="145"/>
      <c r="AK15" s="145"/>
      <c r="AL15" s="145"/>
      <c r="AM15" s="145"/>
      <c r="AN15" s="145"/>
      <c r="AO15" s="145"/>
      <c r="AP15" s="145"/>
      <c r="AQ15" s="145"/>
      <c r="AR15" s="145"/>
      <c r="AS15" s="145"/>
      <c r="AT15" s="145"/>
      <c r="AU15" s="145"/>
      <c r="AV15" s="145"/>
      <c r="AW15" s="145"/>
      <c r="AX15" s="144"/>
      <c r="AY15" s="144"/>
      <c r="AZ15" s="144"/>
      <c r="BA15" s="144"/>
      <c r="BB15" s="144"/>
      <c r="BC15" s="144"/>
      <c r="BD15" s="144"/>
      <c r="BE15" s="144"/>
      <c r="BF15" s="144"/>
      <c r="BG15" s="144"/>
      <c r="BH15" s="144"/>
      <c r="BI15" s="144"/>
      <c r="BJ15" s="183">
        <f t="shared" si="35"/>
        <v>0</v>
      </c>
      <c r="BK15" s="40">
        <f t="shared" si="34"/>
        <v>0</v>
      </c>
      <c r="BL15" s="36"/>
      <c r="BM15" s="36"/>
    </row>
    <row r="16" spans="3:70" s="25" customFormat="1" ht="19.95" customHeight="1" x14ac:dyDescent="0.25">
      <c r="C16" s="99"/>
      <c r="D16" s="80"/>
      <c r="E16" s="80"/>
      <c r="F16" s="80"/>
      <c r="G16" s="308" t="str">
        <f>IF(F16="","",VLOOKUP(F16,Summary!$L$6:$M$106,2,FALSE))</f>
        <v/>
      </c>
      <c r="H16" s="80"/>
      <c r="I16" s="38"/>
      <c r="J16" s="455">
        <f>IFERROR(VLOOKUP(H16,FEMA_2021_Equipment_Rates!$B$3:$I$569,5,FALSE),0)</f>
        <v>0</v>
      </c>
      <c r="K16" s="456">
        <f>IFERROR(VLOOKUP(H16,FEMA_2021_Equipment_Rates!$B$3:$I$569,4,FALSE),0)</f>
        <v>0</v>
      </c>
      <c r="L16" s="166">
        <f>IFERROR(VLOOKUP(H16,FEMA_2021_Equipment_Rates!$B$3:$I$569,8,FALSE),0)</f>
        <v>0</v>
      </c>
      <c r="M16" s="146"/>
      <c r="N16" s="147"/>
      <c r="O16" s="143"/>
      <c r="P16" s="147"/>
      <c r="Q16" s="143"/>
      <c r="R16" s="147"/>
      <c r="S16" s="147"/>
      <c r="T16" s="147"/>
      <c r="U16" s="147"/>
      <c r="V16" s="147"/>
      <c r="W16" s="147"/>
      <c r="X16" s="147"/>
      <c r="Y16" s="147"/>
      <c r="Z16" s="144"/>
      <c r="AA16" s="144"/>
      <c r="AB16" s="147"/>
      <c r="AC16" s="147"/>
      <c r="AD16" s="147"/>
      <c r="AE16" s="147"/>
      <c r="AF16" s="144"/>
      <c r="AG16" s="145"/>
      <c r="AH16" s="145"/>
      <c r="AI16" s="145"/>
      <c r="AJ16" s="145"/>
      <c r="AK16" s="145"/>
      <c r="AL16" s="145"/>
      <c r="AM16" s="145"/>
      <c r="AN16" s="145"/>
      <c r="AO16" s="145"/>
      <c r="AP16" s="145"/>
      <c r="AQ16" s="145"/>
      <c r="AR16" s="145"/>
      <c r="AS16" s="145"/>
      <c r="AT16" s="145"/>
      <c r="AU16" s="145"/>
      <c r="AV16" s="145"/>
      <c r="AW16" s="145"/>
      <c r="AX16" s="144"/>
      <c r="AY16" s="144"/>
      <c r="AZ16" s="144"/>
      <c r="BA16" s="144"/>
      <c r="BB16" s="144"/>
      <c r="BC16" s="144"/>
      <c r="BD16" s="144"/>
      <c r="BE16" s="144"/>
      <c r="BF16" s="144"/>
      <c r="BG16" s="144"/>
      <c r="BH16" s="144"/>
      <c r="BI16" s="144"/>
      <c r="BJ16" s="183">
        <f t="shared" si="35"/>
        <v>0</v>
      </c>
      <c r="BK16" s="40">
        <f t="shared" si="34"/>
        <v>0</v>
      </c>
      <c r="BL16" s="36"/>
      <c r="BM16" s="36"/>
    </row>
    <row r="17" spans="1:65" s="25" customFormat="1" ht="19.95" customHeight="1" x14ac:dyDescent="0.25">
      <c r="C17" s="99"/>
      <c r="D17" s="80"/>
      <c r="E17" s="80"/>
      <c r="F17" s="80"/>
      <c r="G17" s="308" t="str">
        <f>IF(F17="","",VLOOKUP(F17,Summary!$L$6:$M$106,2,FALSE))</f>
        <v/>
      </c>
      <c r="H17" s="80"/>
      <c r="I17" s="38"/>
      <c r="J17" s="455">
        <f>IFERROR(VLOOKUP(H17,FEMA_2021_Equipment_Rates!$B$3:$I$569,5,FALSE),0)</f>
        <v>0</v>
      </c>
      <c r="K17" s="456">
        <f>IFERROR(VLOOKUP(H17,FEMA_2021_Equipment_Rates!$B$3:$I$569,4,FALSE),0)</f>
        <v>0</v>
      </c>
      <c r="L17" s="166">
        <f>IFERROR(VLOOKUP(H17,FEMA_2021_Equipment_Rates!$B$3:$I$569,8,FALSE),0)</f>
        <v>0</v>
      </c>
      <c r="M17" s="142"/>
      <c r="N17" s="143"/>
      <c r="O17" s="143"/>
      <c r="P17" s="147"/>
      <c r="Q17" s="143"/>
      <c r="R17" s="147"/>
      <c r="S17" s="147"/>
      <c r="T17" s="147"/>
      <c r="U17" s="147"/>
      <c r="V17" s="147"/>
      <c r="W17" s="147"/>
      <c r="X17" s="147"/>
      <c r="Y17" s="147"/>
      <c r="Z17" s="144"/>
      <c r="AA17" s="144"/>
      <c r="AB17" s="147"/>
      <c r="AC17" s="147"/>
      <c r="AD17" s="144"/>
      <c r="AE17" s="144"/>
      <c r="AF17" s="144"/>
      <c r="AG17" s="145"/>
      <c r="AH17" s="145"/>
      <c r="AI17" s="145"/>
      <c r="AJ17" s="145"/>
      <c r="AK17" s="145"/>
      <c r="AL17" s="145"/>
      <c r="AM17" s="145"/>
      <c r="AN17" s="145"/>
      <c r="AO17" s="145"/>
      <c r="AP17" s="145"/>
      <c r="AQ17" s="145"/>
      <c r="AR17" s="145"/>
      <c r="AS17" s="145"/>
      <c r="AT17" s="145"/>
      <c r="AU17" s="145"/>
      <c r="AV17" s="145"/>
      <c r="AW17" s="145"/>
      <c r="AX17" s="144"/>
      <c r="AY17" s="144"/>
      <c r="AZ17" s="144"/>
      <c r="BA17" s="144"/>
      <c r="BB17" s="144"/>
      <c r="BC17" s="144"/>
      <c r="BD17" s="144"/>
      <c r="BE17" s="144"/>
      <c r="BF17" s="144"/>
      <c r="BG17" s="144"/>
      <c r="BH17" s="144"/>
      <c r="BI17" s="144"/>
      <c r="BJ17" s="183">
        <f t="shared" si="35"/>
        <v>0</v>
      </c>
      <c r="BK17" s="40">
        <f t="shared" si="34"/>
        <v>0</v>
      </c>
      <c r="BL17" s="36"/>
      <c r="BM17" s="36"/>
    </row>
    <row r="18" spans="1:65" s="25" customFormat="1" ht="19.95" customHeight="1" x14ac:dyDescent="0.25">
      <c r="C18" s="99"/>
      <c r="D18" s="80"/>
      <c r="E18" s="80"/>
      <c r="F18" s="80"/>
      <c r="G18" s="308" t="str">
        <f>IF(F18="","",VLOOKUP(F18,Summary!$L$6:$M$106,2,FALSE))</f>
        <v/>
      </c>
      <c r="H18" s="80"/>
      <c r="I18" s="38"/>
      <c r="J18" s="455">
        <f>IFERROR(VLOOKUP(H18,FEMA_2021_Equipment_Rates!$B$3:$I$569,5,FALSE),0)</f>
        <v>0</v>
      </c>
      <c r="K18" s="456">
        <f>IFERROR(VLOOKUP(H18,FEMA_2021_Equipment_Rates!$B$3:$I$569,4,FALSE),0)</f>
        <v>0</v>
      </c>
      <c r="L18" s="166">
        <f>IFERROR(VLOOKUP(H18,FEMA_2021_Equipment_Rates!$B$3:$I$569,8,FALSE),0)</f>
        <v>0</v>
      </c>
      <c r="M18" s="142"/>
      <c r="N18" s="143"/>
      <c r="O18" s="143"/>
      <c r="P18" s="147"/>
      <c r="Q18" s="143"/>
      <c r="R18" s="147"/>
      <c r="S18" s="147"/>
      <c r="T18" s="147"/>
      <c r="U18" s="147"/>
      <c r="V18" s="147"/>
      <c r="W18" s="147"/>
      <c r="X18" s="147"/>
      <c r="Y18" s="147"/>
      <c r="Z18" s="144"/>
      <c r="AA18" s="144"/>
      <c r="AB18" s="147"/>
      <c r="AC18" s="147"/>
      <c r="AD18" s="147"/>
      <c r="AE18" s="147"/>
      <c r="AF18" s="147"/>
      <c r="AG18" s="148"/>
      <c r="AH18" s="148"/>
      <c r="AI18" s="148"/>
      <c r="AJ18" s="148"/>
      <c r="AK18" s="148"/>
      <c r="AL18" s="148"/>
      <c r="AM18" s="148"/>
      <c r="AN18" s="148"/>
      <c r="AO18" s="148"/>
      <c r="AP18" s="148"/>
      <c r="AQ18" s="148"/>
      <c r="AR18" s="148"/>
      <c r="AS18" s="148"/>
      <c r="AT18" s="148"/>
      <c r="AU18" s="148"/>
      <c r="AV18" s="148"/>
      <c r="AW18" s="148"/>
      <c r="AX18" s="144"/>
      <c r="AY18" s="144"/>
      <c r="AZ18" s="144"/>
      <c r="BA18" s="144"/>
      <c r="BB18" s="144"/>
      <c r="BC18" s="144"/>
      <c r="BD18" s="144"/>
      <c r="BE18" s="144"/>
      <c r="BF18" s="144"/>
      <c r="BG18" s="144"/>
      <c r="BH18" s="144"/>
      <c r="BI18" s="144"/>
      <c r="BJ18" s="183">
        <f t="shared" si="35"/>
        <v>0</v>
      </c>
      <c r="BK18" s="83">
        <f t="shared" si="34"/>
        <v>0</v>
      </c>
      <c r="BL18" s="36"/>
      <c r="BM18" s="36"/>
    </row>
    <row r="19" spans="1:65" ht="19.95" customHeight="1" x14ac:dyDescent="0.3">
      <c r="A19" s="81"/>
      <c r="B19" s="81"/>
      <c r="C19" s="99"/>
      <c r="D19" s="80"/>
      <c r="E19" s="80"/>
      <c r="F19" s="80"/>
      <c r="G19" s="308" t="str">
        <f>IF(F19="","",VLOOKUP(F19,Summary!$L$6:$M$106,2,FALSE))</f>
        <v/>
      </c>
      <c r="H19" s="80"/>
      <c r="I19" s="38"/>
      <c r="J19" s="455">
        <f>IFERROR(VLOOKUP(H19,FEMA_2021_Equipment_Rates!$B$3:$I$569,5,FALSE),0)</f>
        <v>0</v>
      </c>
      <c r="K19" s="456">
        <f>IFERROR(VLOOKUP(H19,FEMA_2021_Equipment_Rates!$B$3:$I$569,4,FALSE),0)</f>
        <v>0</v>
      </c>
      <c r="L19" s="166">
        <f>IFERROR(VLOOKUP(H19,FEMA_2021_Equipment_Rates!$B$3:$I$569,8,FALSE),0)</f>
        <v>0</v>
      </c>
      <c r="M19" s="142"/>
      <c r="N19" s="147"/>
      <c r="O19" s="147"/>
      <c r="P19" s="147"/>
      <c r="Q19" s="147"/>
      <c r="R19" s="147"/>
      <c r="S19" s="147"/>
      <c r="T19" s="147"/>
      <c r="U19" s="147"/>
      <c r="V19" s="147"/>
      <c r="W19" s="147"/>
      <c r="X19" s="147"/>
      <c r="Y19" s="147"/>
      <c r="Z19" s="147"/>
      <c r="AA19" s="147"/>
      <c r="AB19" s="147"/>
      <c r="AC19" s="147"/>
      <c r="AD19" s="147"/>
      <c r="AE19" s="147"/>
      <c r="AF19" s="147"/>
      <c r="AG19" s="148"/>
      <c r="AH19" s="148"/>
      <c r="AI19" s="148"/>
      <c r="AJ19" s="148"/>
      <c r="AK19" s="148"/>
      <c r="AL19" s="148"/>
      <c r="AM19" s="148"/>
      <c r="AN19" s="148"/>
      <c r="AO19" s="148"/>
      <c r="AP19" s="148"/>
      <c r="AQ19" s="148"/>
      <c r="AR19" s="148"/>
      <c r="AS19" s="148"/>
      <c r="AT19" s="148"/>
      <c r="AU19" s="148"/>
      <c r="AV19" s="148"/>
      <c r="AW19" s="148"/>
      <c r="AX19" s="144"/>
      <c r="AY19" s="144"/>
      <c r="AZ19" s="144"/>
      <c r="BA19" s="144"/>
      <c r="BB19" s="144"/>
      <c r="BC19" s="144"/>
      <c r="BD19" s="144"/>
      <c r="BE19" s="144"/>
      <c r="BF19" s="144"/>
      <c r="BG19" s="144"/>
      <c r="BH19" s="144"/>
      <c r="BI19" s="144"/>
      <c r="BJ19" s="183">
        <f t="shared" si="35"/>
        <v>0</v>
      </c>
      <c r="BK19" s="83">
        <f t="shared" si="34"/>
        <v>0</v>
      </c>
    </row>
    <row r="20" spans="1:65" ht="19.95" customHeight="1" x14ac:dyDescent="0.3">
      <c r="A20" s="81"/>
      <c r="B20" s="81"/>
      <c r="C20" s="99"/>
      <c r="D20" s="80"/>
      <c r="E20" s="80"/>
      <c r="F20" s="80"/>
      <c r="G20" s="308" t="str">
        <f>IF(F20="","",VLOOKUP(F20,Summary!$L$6:$M$106,2,FALSE))</f>
        <v/>
      </c>
      <c r="H20" s="80"/>
      <c r="I20" s="38"/>
      <c r="J20" s="455">
        <f>IFERROR(VLOOKUP(H20,FEMA_2021_Equipment_Rates!$B$3:$I$569,5,FALSE),0)</f>
        <v>0</v>
      </c>
      <c r="K20" s="456">
        <f>IFERROR(VLOOKUP(H20,FEMA_2021_Equipment_Rates!$B$3:$I$569,4,FALSE),0)</f>
        <v>0</v>
      </c>
      <c r="L20" s="166">
        <f>IFERROR(VLOOKUP(H20,FEMA_2021_Equipment_Rates!$B$3:$I$569,8,FALSE),0)</f>
        <v>0</v>
      </c>
      <c r="M20" s="146"/>
      <c r="N20" s="147"/>
      <c r="O20" s="143"/>
      <c r="P20" s="147"/>
      <c r="Q20" s="147"/>
      <c r="R20" s="147"/>
      <c r="S20" s="147"/>
      <c r="T20" s="147"/>
      <c r="U20" s="147"/>
      <c r="V20" s="147"/>
      <c r="W20" s="147"/>
      <c r="X20" s="147"/>
      <c r="Y20" s="147"/>
      <c r="Z20" s="147"/>
      <c r="AA20" s="147"/>
      <c r="AB20" s="147"/>
      <c r="AC20" s="147"/>
      <c r="AD20" s="147"/>
      <c r="AE20" s="147"/>
      <c r="AF20" s="147"/>
      <c r="AG20" s="148"/>
      <c r="AH20" s="148"/>
      <c r="AI20" s="148"/>
      <c r="AJ20" s="148"/>
      <c r="AK20" s="148"/>
      <c r="AL20" s="148"/>
      <c r="AM20" s="148"/>
      <c r="AN20" s="148"/>
      <c r="AO20" s="148"/>
      <c r="AP20" s="148"/>
      <c r="AQ20" s="148"/>
      <c r="AR20" s="148"/>
      <c r="AS20" s="148"/>
      <c r="AT20" s="148"/>
      <c r="AU20" s="148"/>
      <c r="AV20" s="148"/>
      <c r="AW20" s="148"/>
      <c r="AX20" s="144"/>
      <c r="AY20" s="144"/>
      <c r="AZ20" s="144"/>
      <c r="BA20" s="144"/>
      <c r="BB20" s="144"/>
      <c r="BC20" s="144"/>
      <c r="BD20" s="144"/>
      <c r="BE20" s="144"/>
      <c r="BF20" s="144"/>
      <c r="BG20" s="144"/>
      <c r="BH20" s="144"/>
      <c r="BI20" s="144"/>
      <c r="BJ20" s="183">
        <f t="shared" si="35"/>
        <v>0</v>
      </c>
      <c r="BK20" s="83">
        <f t="shared" si="34"/>
        <v>0</v>
      </c>
    </row>
    <row r="21" spans="1:65" ht="19.95" customHeight="1" x14ac:dyDescent="0.3">
      <c r="A21" s="81"/>
      <c r="B21" s="81"/>
      <c r="C21" s="99"/>
      <c r="D21" s="80"/>
      <c r="E21" s="80"/>
      <c r="F21" s="80"/>
      <c r="G21" s="308" t="str">
        <f>IF(F21="","",VLOOKUP(F21,Summary!$L$6:$M$106,2,FALSE))</f>
        <v/>
      </c>
      <c r="H21" s="80"/>
      <c r="I21" s="38"/>
      <c r="J21" s="455">
        <f>IFERROR(VLOOKUP(H21,FEMA_2021_Equipment_Rates!$B$3:$I$569,5,FALSE),0)</f>
        <v>0</v>
      </c>
      <c r="K21" s="456">
        <f>IFERROR(VLOOKUP(H21,FEMA_2021_Equipment_Rates!$B$3:$I$569,4,FALSE),0)</f>
        <v>0</v>
      </c>
      <c r="L21" s="166">
        <f>IFERROR(VLOOKUP(H21,FEMA_2021_Equipment_Rates!$B$3:$I$569,8,FALSE),0)</f>
        <v>0</v>
      </c>
      <c r="M21" s="146"/>
      <c r="N21" s="147"/>
      <c r="O21" s="147"/>
      <c r="P21" s="147"/>
      <c r="Q21" s="147"/>
      <c r="R21" s="147"/>
      <c r="S21" s="147"/>
      <c r="T21" s="147"/>
      <c r="U21" s="147"/>
      <c r="V21" s="147"/>
      <c r="W21" s="147"/>
      <c r="X21" s="147"/>
      <c r="Y21" s="147"/>
      <c r="Z21" s="147"/>
      <c r="AA21" s="147"/>
      <c r="AB21" s="147"/>
      <c r="AC21" s="147"/>
      <c r="AD21" s="147"/>
      <c r="AE21" s="147"/>
      <c r="AF21" s="147"/>
      <c r="AG21" s="148"/>
      <c r="AH21" s="148"/>
      <c r="AI21" s="148"/>
      <c r="AJ21" s="148"/>
      <c r="AK21" s="148"/>
      <c r="AL21" s="148"/>
      <c r="AM21" s="148"/>
      <c r="AN21" s="148"/>
      <c r="AO21" s="148"/>
      <c r="AP21" s="148"/>
      <c r="AQ21" s="148"/>
      <c r="AR21" s="148"/>
      <c r="AS21" s="148"/>
      <c r="AT21" s="148"/>
      <c r="AU21" s="148"/>
      <c r="AV21" s="148"/>
      <c r="AW21" s="148"/>
      <c r="AX21" s="144"/>
      <c r="AY21" s="144"/>
      <c r="AZ21" s="144"/>
      <c r="BA21" s="144"/>
      <c r="BB21" s="144"/>
      <c r="BC21" s="144"/>
      <c r="BD21" s="144"/>
      <c r="BE21" s="144"/>
      <c r="BF21" s="144"/>
      <c r="BG21" s="144"/>
      <c r="BH21" s="144"/>
      <c r="BI21" s="144"/>
      <c r="BJ21" s="183">
        <f t="shared" si="35"/>
        <v>0</v>
      </c>
      <c r="BK21" s="83">
        <f t="shared" si="34"/>
        <v>0</v>
      </c>
    </row>
    <row r="22" spans="1:65" ht="19.95" customHeight="1" x14ac:dyDescent="0.3">
      <c r="A22" s="81"/>
      <c r="B22" s="81"/>
      <c r="C22" s="99"/>
      <c r="D22" s="38"/>
      <c r="E22" s="38"/>
      <c r="F22" s="39"/>
      <c r="G22" s="308" t="str">
        <f>IF(F22="","",VLOOKUP(F22,Summary!$L$6:$M$106,2,FALSE))</f>
        <v/>
      </c>
      <c r="H22" s="39"/>
      <c r="I22" s="38"/>
      <c r="J22" s="455">
        <f>IFERROR(VLOOKUP(H22,FEMA_2021_Equipment_Rates!$B$3:$I$569,5,FALSE),0)</f>
        <v>0</v>
      </c>
      <c r="K22" s="456">
        <f>IFERROR(VLOOKUP(H22,FEMA_2021_Equipment_Rates!$B$3:$I$569,4,FALSE),0)</f>
        <v>0</v>
      </c>
      <c r="L22" s="166">
        <f>IFERROR(VLOOKUP(H22,FEMA_2021_Equipment_Rates!$B$3:$I$569,8,FALSE),0)</f>
        <v>0</v>
      </c>
      <c r="M22" s="149"/>
      <c r="N22" s="144"/>
      <c r="O22" s="144"/>
      <c r="P22" s="144"/>
      <c r="Q22" s="144"/>
      <c r="R22" s="144"/>
      <c r="S22" s="144"/>
      <c r="T22" s="144"/>
      <c r="U22" s="144"/>
      <c r="V22" s="144"/>
      <c r="W22" s="144"/>
      <c r="X22" s="144"/>
      <c r="Y22" s="144"/>
      <c r="Z22" s="144"/>
      <c r="AA22" s="144"/>
      <c r="AB22" s="144"/>
      <c r="AC22" s="144"/>
      <c r="AD22" s="144"/>
      <c r="AE22" s="144"/>
      <c r="AF22" s="147"/>
      <c r="AG22" s="148"/>
      <c r="AH22" s="148"/>
      <c r="AI22" s="148"/>
      <c r="AJ22" s="148"/>
      <c r="AK22" s="148"/>
      <c r="AL22" s="148"/>
      <c r="AM22" s="148"/>
      <c r="AN22" s="148"/>
      <c r="AO22" s="148"/>
      <c r="AP22" s="148"/>
      <c r="AQ22" s="148"/>
      <c r="AR22" s="148"/>
      <c r="AS22" s="148"/>
      <c r="AT22" s="148"/>
      <c r="AU22" s="148"/>
      <c r="AV22" s="148"/>
      <c r="AW22" s="148"/>
      <c r="AX22" s="144"/>
      <c r="AY22" s="144"/>
      <c r="AZ22" s="144"/>
      <c r="BA22" s="144"/>
      <c r="BB22" s="144"/>
      <c r="BC22" s="144"/>
      <c r="BD22" s="144"/>
      <c r="BE22" s="144"/>
      <c r="BF22" s="144"/>
      <c r="BG22" s="144"/>
      <c r="BH22" s="144"/>
      <c r="BI22" s="144"/>
      <c r="BJ22" s="183">
        <f t="shared" si="35"/>
        <v>0</v>
      </c>
      <c r="BK22" s="83">
        <f t="shared" si="34"/>
        <v>0</v>
      </c>
    </row>
    <row r="23" spans="1:65" ht="19.95" customHeight="1" x14ac:dyDescent="0.3">
      <c r="A23" s="81"/>
      <c r="B23" s="81"/>
      <c r="C23" s="99"/>
      <c r="D23" s="38"/>
      <c r="E23" s="38"/>
      <c r="F23" s="39"/>
      <c r="G23" s="308" t="str">
        <f>IF(F23="","",VLOOKUP(F23,Summary!$L$6:$M$106,2,FALSE))</f>
        <v/>
      </c>
      <c r="H23" s="39"/>
      <c r="I23" s="38"/>
      <c r="J23" s="455">
        <f>IFERROR(VLOOKUP(H23,FEMA_2021_Equipment_Rates!$B$3:$I$569,5,FALSE),0)</f>
        <v>0</v>
      </c>
      <c r="K23" s="456">
        <f>IFERROR(VLOOKUP(H23,FEMA_2021_Equipment_Rates!$B$3:$I$569,4,FALSE),0)</f>
        <v>0</v>
      </c>
      <c r="L23" s="166">
        <f>IFERROR(VLOOKUP(H23,FEMA_2021_Equipment_Rates!$B$3:$I$569,8,FALSE),0)</f>
        <v>0</v>
      </c>
      <c r="M23" s="149"/>
      <c r="N23" s="144"/>
      <c r="O23" s="144"/>
      <c r="P23" s="144"/>
      <c r="Q23" s="143"/>
      <c r="R23" s="144"/>
      <c r="S23" s="144"/>
      <c r="T23" s="144"/>
      <c r="U23" s="144"/>
      <c r="V23" s="144"/>
      <c r="W23" s="144"/>
      <c r="X23" s="144"/>
      <c r="Y23" s="144"/>
      <c r="Z23" s="144"/>
      <c r="AA23" s="144"/>
      <c r="AB23" s="144"/>
      <c r="AC23" s="144"/>
      <c r="AD23" s="144"/>
      <c r="AE23" s="144"/>
      <c r="AF23" s="147"/>
      <c r="AG23" s="148"/>
      <c r="AH23" s="148"/>
      <c r="AI23" s="148"/>
      <c r="AJ23" s="148"/>
      <c r="AK23" s="148"/>
      <c r="AL23" s="148"/>
      <c r="AM23" s="148"/>
      <c r="AN23" s="148"/>
      <c r="AO23" s="148"/>
      <c r="AP23" s="148"/>
      <c r="AQ23" s="148"/>
      <c r="AR23" s="148"/>
      <c r="AS23" s="148"/>
      <c r="AT23" s="148"/>
      <c r="AU23" s="148"/>
      <c r="AV23" s="148"/>
      <c r="AW23" s="148"/>
      <c r="AX23" s="144"/>
      <c r="AY23" s="144"/>
      <c r="AZ23" s="144"/>
      <c r="BA23" s="144"/>
      <c r="BB23" s="144"/>
      <c r="BC23" s="144"/>
      <c r="BD23" s="144"/>
      <c r="BE23" s="144"/>
      <c r="BF23" s="144"/>
      <c r="BG23" s="144"/>
      <c r="BH23" s="144"/>
      <c r="BI23" s="144"/>
      <c r="BJ23" s="183">
        <f t="shared" si="35"/>
        <v>0</v>
      </c>
      <c r="BK23" s="83">
        <f t="shared" si="34"/>
        <v>0</v>
      </c>
    </row>
    <row r="24" spans="1:65" ht="19.95" customHeight="1" x14ac:dyDescent="0.3">
      <c r="A24" s="81"/>
      <c r="B24" s="81"/>
      <c r="C24" s="99"/>
      <c r="D24" s="38"/>
      <c r="E24" s="38"/>
      <c r="F24" s="39"/>
      <c r="G24" s="308" t="str">
        <f>IF(F24="","",VLOOKUP(F24,Summary!$L$6:$M$106,2,FALSE))</f>
        <v/>
      </c>
      <c r="H24" s="39"/>
      <c r="I24" s="38"/>
      <c r="J24" s="455">
        <f>IFERROR(VLOOKUP(H24,FEMA_2021_Equipment_Rates!$B$3:$I$569,5,FALSE),0)</f>
        <v>0</v>
      </c>
      <c r="K24" s="456">
        <f>IFERROR(VLOOKUP(H24,FEMA_2021_Equipment_Rates!$B$3:$I$569,4,FALSE),0)</f>
        <v>0</v>
      </c>
      <c r="L24" s="166">
        <f>IFERROR(VLOOKUP(H24,FEMA_2021_Equipment_Rates!$B$3:$I$569,8,FALSE),0)</f>
        <v>0</v>
      </c>
      <c r="M24" s="149"/>
      <c r="N24" s="144"/>
      <c r="O24" s="144"/>
      <c r="P24" s="144"/>
      <c r="Q24" s="144"/>
      <c r="R24" s="144"/>
      <c r="S24" s="144"/>
      <c r="T24" s="144"/>
      <c r="U24" s="144"/>
      <c r="V24" s="144"/>
      <c r="W24" s="144"/>
      <c r="X24" s="144"/>
      <c r="Y24" s="144"/>
      <c r="Z24" s="144"/>
      <c r="AA24" s="144"/>
      <c r="AB24" s="144"/>
      <c r="AC24" s="144"/>
      <c r="AD24" s="144"/>
      <c r="AE24" s="144"/>
      <c r="AF24" s="147"/>
      <c r="AG24" s="148"/>
      <c r="AH24" s="148"/>
      <c r="AI24" s="148"/>
      <c r="AJ24" s="148"/>
      <c r="AK24" s="148"/>
      <c r="AL24" s="148"/>
      <c r="AM24" s="148"/>
      <c r="AN24" s="148"/>
      <c r="AO24" s="148"/>
      <c r="AP24" s="148"/>
      <c r="AQ24" s="148"/>
      <c r="AR24" s="148"/>
      <c r="AS24" s="148"/>
      <c r="AT24" s="148"/>
      <c r="AU24" s="148"/>
      <c r="AV24" s="148"/>
      <c r="AW24" s="148"/>
      <c r="AX24" s="144"/>
      <c r="AY24" s="144"/>
      <c r="AZ24" s="144"/>
      <c r="BA24" s="144"/>
      <c r="BB24" s="144"/>
      <c r="BC24" s="144"/>
      <c r="BD24" s="144"/>
      <c r="BE24" s="144"/>
      <c r="BF24" s="144"/>
      <c r="BG24" s="144"/>
      <c r="BH24" s="144"/>
      <c r="BI24" s="144"/>
      <c r="BJ24" s="183">
        <f t="shared" si="35"/>
        <v>0</v>
      </c>
      <c r="BK24" s="83">
        <f t="shared" si="34"/>
        <v>0</v>
      </c>
    </row>
    <row r="25" spans="1:65" ht="19.95" customHeight="1" x14ac:dyDescent="0.3">
      <c r="A25" s="81"/>
      <c r="B25" s="81"/>
      <c r="C25" s="99"/>
      <c r="D25" s="38"/>
      <c r="E25" s="38"/>
      <c r="F25" s="39"/>
      <c r="G25" s="308" t="str">
        <f>IF(F25="","",VLOOKUP(F25,Summary!$L$6:$M$106,2,FALSE))</f>
        <v/>
      </c>
      <c r="H25" s="39"/>
      <c r="I25" s="38"/>
      <c r="J25" s="455">
        <f>IFERROR(VLOOKUP(H25,FEMA_2021_Equipment_Rates!$B$3:$I$569,5,FALSE),0)</f>
        <v>0</v>
      </c>
      <c r="K25" s="456">
        <f>IFERROR(VLOOKUP(H25,FEMA_2021_Equipment_Rates!$B$3:$I$569,4,FALSE),0)</f>
        <v>0</v>
      </c>
      <c r="L25" s="166">
        <f>IFERROR(VLOOKUP(H25,FEMA_2021_Equipment_Rates!$B$3:$I$569,8,FALSE),0)</f>
        <v>0</v>
      </c>
      <c r="M25" s="149"/>
      <c r="N25" s="144"/>
      <c r="O25" s="144"/>
      <c r="P25" s="144"/>
      <c r="Q25" s="144"/>
      <c r="R25" s="144"/>
      <c r="S25" s="144"/>
      <c r="T25" s="144"/>
      <c r="U25" s="144"/>
      <c r="V25" s="144"/>
      <c r="W25" s="144"/>
      <c r="X25" s="144"/>
      <c r="Y25" s="144"/>
      <c r="Z25" s="144"/>
      <c r="AA25" s="144"/>
      <c r="AB25" s="144"/>
      <c r="AC25" s="144"/>
      <c r="AD25" s="144"/>
      <c r="AE25" s="144"/>
      <c r="AF25" s="147"/>
      <c r="AG25" s="148"/>
      <c r="AH25" s="148"/>
      <c r="AI25" s="148"/>
      <c r="AJ25" s="148"/>
      <c r="AK25" s="148"/>
      <c r="AL25" s="148"/>
      <c r="AM25" s="148"/>
      <c r="AN25" s="148"/>
      <c r="AO25" s="148"/>
      <c r="AP25" s="148"/>
      <c r="AQ25" s="148"/>
      <c r="AR25" s="148"/>
      <c r="AS25" s="148"/>
      <c r="AT25" s="148"/>
      <c r="AU25" s="148"/>
      <c r="AV25" s="148"/>
      <c r="AW25" s="148"/>
      <c r="AX25" s="144"/>
      <c r="AY25" s="144"/>
      <c r="AZ25" s="144"/>
      <c r="BA25" s="144"/>
      <c r="BB25" s="144"/>
      <c r="BC25" s="144"/>
      <c r="BD25" s="144"/>
      <c r="BE25" s="144"/>
      <c r="BF25" s="144"/>
      <c r="BG25" s="144"/>
      <c r="BH25" s="144"/>
      <c r="BI25" s="144"/>
      <c r="BJ25" s="183">
        <f t="shared" si="35"/>
        <v>0</v>
      </c>
      <c r="BK25" s="83">
        <f t="shared" si="34"/>
        <v>0</v>
      </c>
    </row>
    <row r="26" spans="1:65" ht="19.95" customHeight="1" x14ac:dyDescent="0.3">
      <c r="A26" s="81"/>
      <c r="B26" s="81"/>
      <c r="C26" s="99"/>
      <c r="D26" s="38"/>
      <c r="E26" s="38"/>
      <c r="F26" s="39"/>
      <c r="G26" s="308" t="str">
        <f>IF(F26="","",VLOOKUP(F26,Summary!$L$6:$M$106,2,FALSE))</f>
        <v/>
      </c>
      <c r="H26" s="39"/>
      <c r="I26" s="38"/>
      <c r="J26" s="455">
        <f>IFERROR(VLOOKUP(H26,FEMA_2021_Equipment_Rates!$B$3:$I$569,5,FALSE),0)</f>
        <v>0</v>
      </c>
      <c r="K26" s="456">
        <f>IFERROR(VLOOKUP(H26,FEMA_2021_Equipment_Rates!$B$3:$I$569,4,FALSE),0)</f>
        <v>0</v>
      </c>
      <c r="L26" s="166">
        <f>IFERROR(VLOOKUP(H26,FEMA_2021_Equipment_Rates!$B$3:$I$569,8,FALSE),0)</f>
        <v>0</v>
      </c>
      <c r="M26" s="149"/>
      <c r="N26" s="144"/>
      <c r="O26" s="144"/>
      <c r="P26" s="144"/>
      <c r="Q26" s="144"/>
      <c r="R26" s="144"/>
      <c r="S26" s="144"/>
      <c r="T26" s="144"/>
      <c r="U26" s="144"/>
      <c r="V26" s="144"/>
      <c r="W26" s="144"/>
      <c r="X26" s="144"/>
      <c r="Y26" s="144"/>
      <c r="Z26" s="144"/>
      <c r="AA26" s="144"/>
      <c r="AB26" s="144"/>
      <c r="AC26" s="144"/>
      <c r="AD26" s="144"/>
      <c r="AE26" s="144"/>
      <c r="AF26" s="147"/>
      <c r="AG26" s="148"/>
      <c r="AH26" s="148"/>
      <c r="AI26" s="148"/>
      <c r="AJ26" s="148"/>
      <c r="AK26" s="148"/>
      <c r="AL26" s="148"/>
      <c r="AM26" s="148"/>
      <c r="AN26" s="148"/>
      <c r="AO26" s="148"/>
      <c r="AP26" s="148"/>
      <c r="AQ26" s="148"/>
      <c r="AR26" s="148"/>
      <c r="AS26" s="148"/>
      <c r="AT26" s="148"/>
      <c r="AU26" s="148"/>
      <c r="AV26" s="148"/>
      <c r="AW26" s="148"/>
      <c r="AX26" s="144"/>
      <c r="AY26" s="144"/>
      <c r="AZ26" s="144"/>
      <c r="BA26" s="144"/>
      <c r="BB26" s="144"/>
      <c r="BC26" s="144"/>
      <c r="BD26" s="144"/>
      <c r="BE26" s="144"/>
      <c r="BF26" s="144"/>
      <c r="BG26" s="144"/>
      <c r="BH26" s="144"/>
      <c r="BI26" s="144"/>
      <c r="BJ26" s="183">
        <f t="shared" si="35"/>
        <v>0</v>
      </c>
      <c r="BK26" s="83">
        <f t="shared" si="34"/>
        <v>0</v>
      </c>
    </row>
    <row r="27" spans="1:65" ht="19.95" customHeight="1" x14ac:dyDescent="0.3">
      <c r="A27" s="81"/>
      <c r="B27" s="81"/>
      <c r="C27" s="99"/>
      <c r="D27" s="38"/>
      <c r="E27" s="38"/>
      <c r="F27" s="39"/>
      <c r="G27" s="308" t="str">
        <f>IF(F27="","",VLOOKUP(F27,Summary!$L$6:$M$106,2,FALSE))</f>
        <v/>
      </c>
      <c r="H27" s="39"/>
      <c r="I27" s="38"/>
      <c r="J27" s="455">
        <f>IFERROR(VLOOKUP(H27,FEMA_2021_Equipment_Rates!$B$3:$I$569,5,FALSE),0)</f>
        <v>0</v>
      </c>
      <c r="K27" s="456">
        <f>IFERROR(VLOOKUP(H27,FEMA_2021_Equipment_Rates!$B$3:$I$569,4,FALSE),0)</f>
        <v>0</v>
      </c>
      <c r="L27" s="166">
        <f>IFERROR(VLOOKUP(H27,FEMA_2021_Equipment_Rates!$B$3:$I$569,8,FALSE),0)</f>
        <v>0</v>
      </c>
      <c r="M27" s="149"/>
      <c r="N27" s="144"/>
      <c r="O27" s="144"/>
      <c r="P27" s="144"/>
      <c r="Q27" s="144"/>
      <c r="R27" s="144"/>
      <c r="S27" s="144"/>
      <c r="T27" s="144"/>
      <c r="U27" s="144"/>
      <c r="V27" s="144"/>
      <c r="W27" s="144"/>
      <c r="X27" s="144"/>
      <c r="Y27" s="144"/>
      <c r="Z27" s="144"/>
      <c r="AA27" s="144"/>
      <c r="AB27" s="144"/>
      <c r="AC27" s="144"/>
      <c r="AD27" s="144"/>
      <c r="AE27" s="144"/>
      <c r="AF27" s="144"/>
      <c r="AG27" s="148"/>
      <c r="AH27" s="148"/>
      <c r="AI27" s="148"/>
      <c r="AJ27" s="148"/>
      <c r="AK27" s="148"/>
      <c r="AL27" s="148"/>
      <c r="AM27" s="148"/>
      <c r="AN27" s="148"/>
      <c r="AO27" s="148"/>
      <c r="AP27" s="148"/>
      <c r="AQ27" s="148"/>
      <c r="AR27" s="148"/>
      <c r="AS27" s="148"/>
      <c r="AT27" s="148"/>
      <c r="AU27" s="148"/>
      <c r="AV27" s="148"/>
      <c r="AW27" s="148"/>
      <c r="AX27" s="144"/>
      <c r="AY27" s="144"/>
      <c r="AZ27" s="144"/>
      <c r="BA27" s="144"/>
      <c r="BB27" s="144"/>
      <c r="BC27" s="144"/>
      <c r="BD27" s="144"/>
      <c r="BE27" s="144"/>
      <c r="BF27" s="144"/>
      <c r="BG27" s="144"/>
      <c r="BH27" s="144"/>
      <c r="BI27" s="144"/>
      <c r="BJ27" s="183">
        <f t="shared" si="35"/>
        <v>0</v>
      </c>
      <c r="BK27" s="83">
        <f t="shared" si="34"/>
        <v>0</v>
      </c>
    </row>
    <row r="28" spans="1:65" ht="19.95" customHeight="1" x14ac:dyDescent="0.3">
      <c r="A28" s="81"/>
      <c r="B28" s="81"/>
      <c r="C28" s="99"/>
      <c r="D28" s="80"/>
      <c r="E28" s="80"/>
      <c r="F28" s="80"/>
      <c r="G28" s="308" t="str">
        <f>IF(F28="","",VLOOKUP(F28,Summary!$L$6:$M$106,2,FALSE))</f>
        <v/>
      </c>
      <c r="H28" s="80"/>
      <c r="I28" s="38"/>
      <c r="J28" s="455">
        <f>IFERROR(VLOOKUP(H28,FEMA_2021_Equipment_Rates!$B$3:$I$569,5,FALSE),0)</f>
        <v>0</v>
      </c>
      <c r="K28" s="456">
        <f>IFERROR(VLOOKUP(H28,FEMA_2021_Equipment_Rates!$B$3:$I$569,4,FALSE),0)</f>
        <v>0</v>
      </c>
      <c r="L28" s="166">
        <f>IFERROR(VLOOKUP(H28,FEMA_2021_Equipment_Rates!$B$3:$I$569,8,FALSE),0)</f>
        <v>0</v>
      </c>
      <c r="M28" s="142"/>
      <c r="N28" s="147"/>
      <c r="O28" s="143"/>
      <c r="P28" s="147"/>
      <c r="Q28" s="143"/>
      <c r="R28" s="147"/>
      <c r="S28" s="147"/>
      <c r="T28" s="147"/>
      <c r="U28" s="147"/>
      <c r="V28" s="147"/>
      <c r="W28" s="147"/>
      <c r="X28" s="147"/>
      <c r="Y28" s="147"/>
      <c r="Z28" s="144"/>
      <c r="AA28" s="144"/>
      <c r="AB28" s="147"/>
      <c r="AC28" s="147"/>
      <c r="AD28" s="147"/>
      <c r="AE28" s="147"/>
      <c r="AF28" s="147"/>
      <c r="AG28" s="148"/>
      <c r="AH28" s="148"/>
      <c r="AI28" s="148"/>
      <c r="AJ28" s="148"/>
      <c r="AK28" s="148"/>
      <c r="AL28" s="148"/>
      <c r="AM28" s="148"/>
      <c r="AN28" s="148"/>
      <c r="AO28" s="148"/>
      <c r="AP28" s="148"/>
      <c r="AQ28" s="148"/>
      <c r="AR28" s="148"/>
      <c r="AS28" s="148"/>
      <c r="AT28" s="148"/>
      <c r="AU28" s="148"/>
      <c r="AV28" s="148"/>
      <c r="AW28" s="148"/>
      <c r="AX28" s="144"/>
      <c r="AY28" s="144"/>
      <c r="AZ28" s="144"/>
      <c r="BA28" s="144"/>
      <c r="BB28" s="144"/>
      <c r="BC28" s="144"/>
      <c r="BD28" s="144"/>
      <c r="BE28" s="144"/>
      <c r="BF28" s="144"/>
      <c r="BG28" s="144"/>
      <c r="BH28" s="144"/>
      <c r="BI28" s="144"/>
      <c r="BJ28" s="183">
        <f t="shared" si="35"/>
        <v>0</v>
      </c>
      <c r="BK28" s="83">
        <f t="shared" si="34"/>
        <v>0</v>
      </c>
    </row>
    <row r="29" spans="1:65" ht="19.95" customHeight="1" x14ac:dyDescent="0.3">
      <c r="A29" s="81"/>
      <c r="B29" s="81"/>
      <c r="C29" s="99"/>
      <c r="D29" s="80"/>
      <c r="E29" s="80"/>
      <c r="F29" s="80"/>
      <c r="G29" s="308" t="str">
        <f>IF(F29="","",VLOOKUP(F29,Summary!$L$6:$M$106,2,FALSE))</f>
        <v/>
      </c>
      <c r="H29" s="80"/>
      <c r="I29" s="38"/>
      <c r="J29" s="455">
        <f>IFERROR(VLOOKUP(H29,FEMA_2021_Equipment_Rates!$B$3:$I$569,5,FALSE),0)</f>
        <v>0</v>
      </c>
      <c r="K29" s="456">
        <f>IFERROR(VLOOKUP(H29,FEMA_2021_Equipment_Rates!$B$3:$I$569,4,FALSE),0)</f>
        <v>0</v>
      </c>
      <c r="L29" s="166">
        <f>IFERROR(VLOOKUP(H29,FEMA_2021_Equipment_Rates!$B$3:$I$569,8,FALSE),0)</f>
        <v>0</v>
      </c>
      <c r="M29" s="142"/>
      <c r="N29" s="147"/>
      <c r="O29" s="143"/>
      <c r="P29" s="147"/>
      <c r="Q29" s="143"/>
      <c r="R29" s="147"/>
      <c r="S29" s="147"/>
      <c r="T29" s="147"/>
      <c r="U29" s="147"/>
      <c r="V29" s="147"/>
      <c r="W29" s="147"/>
      <c r="X29" s="147"/>
      <c r="Y29" s="147"/>
      <c r="Z29" s="144"/>
      <c r="AA29" s="144"/>
      <c r="AB29" s="147"/>
      <c r="AC29" s="147"/>
      <c r="AD29" s="147"/>
      <c r="AE29" s="147"/>
      <c r="AF29" s="147"/>
      <c r="AG29" s="148"/>
      <c r="AH29" s="148"/>
      <c r="AI29" s="148"/>
      <c r="AJ29" s="148"/>
      <c r="AK29" s="148"/>
      <c r="AL29" s="148"/>
      <c r="AM29" s="148"/>
      <c r="AN29" s="148"/>
      <c r="AO29" s="148"/>
      <c r="AP29" s="148"/>
      <c r="AQ29" s="148"/>
      <c r="AR29" s="148"/>
      <c r="AS29" s="148"/>
      <c r="AT29" s="148"/>
      <c r="AU29" s="148"/>
      <c r="AV29" s="148"/>
      <c r="AW29" s="148"/>
      <c r="AX29" s="144"/>
      <c r="AY29" s="144"/>
      <c r="AZ29" s="144"/>
      <c r="BA29" s="144"/>
      <c r="BB29" s="144"/>
      <c r="BC29" s="144"/>
      <c r="BD29" s="144"/>
      <c r="BE29" s="144"/>
      <c r="BF29" s="144"/>
      <c r="BG29" s="144"/>
      <c r="BH29" s="144"/>
      <c r="BI29" s="144"/>
      <c r="BJ29" s="183">
        <f t="shared" si="35"/>
        <v>0</v>
      </c>
      <c r="BK29" s="83">
        <f t="shared" si="34"/>
        <v>0</v>
      </c>
    </row>
    <row r="30" spans="1:65" ht="19.95" customHeight="1" x14ac:dyDescent="0.3">
      <c r="A30" s="81"/>
      <c r="B30" s="81"/>
      <c r="C30" s="99"/>
      <c r="D30" s="80"/>
      <c r="E30" s="80"/>
      <c r="F30" s="80"/>
      <c r="G30" s="308" t="str">
        <f>IF(F30="","",VLOOKUP(F30,Summary!$L$6:$M$106,2,FALSE))</f>
        <v/>
      </c>
      <c r="H30" s="80"/>
      <c r="I30" s="38"/>
      <c r="J30" s="455">
        <f>IFERROR(VLOOKUP(H30,FEMA_2021_Equipment_Rates!$B$3:$I$569,5,FALSE),0)</f>
        <v>0</v>
      </c>
      <c r="K30" s="456">
        <f>IFERROR(VLOOKUP(H30,FEMA_2021_Equipment_Rates!$B$3:$I$569,4,FALSE),0)</f>
        <v>0</v>
      </c>
      <c r="L30" s="166">
        <f>IFERROR(VLOOKUP(H30,FEMA_2021_Equipment_Rates!$B$3:$I$569,8,FALSE),0)</f>
        <v>0</v>
      </c>
      <c r="M30" s="142"/>
      <c r="N30" s="147"/>
      <c r="O30" s="143"/>
      <c r="P30" s="147"/>
      <c r="Q30" s="143"/>
      <c r="R30" s="147"/>
      <c r="S30" s="147"/>
      <c r="T30" s="147"/>
      <c r="U30" s="147"/>
      <c r="V30" s="147"/>
      <c r="W30" s="147"/>
      <c r="X30" s="147"/>
      <c r="Y30" s="147"/>
      <c r="Z30" s="144"/>
      <c r="AA30" s="144"/>
      <c r="AB30" s="147"/>
      <c r="AC30" s="147"/>
      <c r="AD30" s="147"/>
      <c r="AE30" s="147"/>
      <c r="AF30" s="147"/>
      <c r="AG30" s="148"/>
      <c r="AH30" s="148"/>
      <c r="AI30" s="148"/>
      <c r="AJ30" s="148"/>
      <c r="AK30" s="148"/>
      <c r="AL30" s="148"/>
      <c r="AM30" s="148"/>
      <c r="AN30" s="148"/>
      <c r="AO30" s="148"/>
      <c r="AP30" s="148"/>
      <c r="AQ30" s="148"/>
      <c r="AR30" s="148"/>
      <c r="AS30" s="148"/>
      <c r="AT30" s="148"/>
      <c r="AU30" s="148"/>
      <c r="AV30" s="148"/>
      <c r="AW30" s="148"/>
      <c r="AX30" s="144"/>
      <c r="AY30" s="144"/>
      <c r="AZ30" s="144"/>
      <c r="BA30" s="144"/>
      <c r="BB30" s="144"/>
      <c r="BC30" s="144"/>
      <c r="BD30" s="144"/>
      <c r="BE30" s="144"/>
      <c r="BF30" s="144"/>
      <c r="BG30" s="144"/>
      <c r="BH30" s="144"/>
      <c r="BI30" s="144"/>
      <c r="BJ30" s="183">
        <f t="shared" si="35"/>
        <v>0</v>
      </c>
      <c r="BK30" s="83">
        <f t="shared" si="34"/>
        <v>0</v>
      </c>
    </row>
    <row r="31" spans="1:65" ht="19.95" customHeight="1" x14ac:dyDescent="0.3">
      <c r="A31" s="81"/>
      <c r="B31" s="81"/>
      <c r="C31" s="99"/>
      <c r="D31" s="38"/>
      <c r="E31" s="38"/>
      <c r="F31" s="39"/>
      <c r="G31" s="308" t="str">
        <f>IF(F31="","",VLOOKUP(F31,Summary!$L$6:$M$106,2,FALSE))</f>
        <v/>
      </c>
      <c r="H31" s="39"/>
      <c r="I31" s="38"/>
      <c r="J31" s="455">
        <f>IFERROR(VLOOKUP(H31,FEMA_2021_Equipment_Rates!$B$3:$I$569,5,FALSE),0)</f>
        <v>0</v>
      </c>
      <c r="K31" s="456">
        <f>IFERROR(VLOOKUP(H31,FEMA_2021_Equipment_Rates!$B$3:$I$569,4,FALSE),0)</f>
        <v>0</v>
      </c>
      <c r="L31" s="166">
        <f>IFERROR(VLOOKUP(H31,FEMA_2021_Equipment_Rates!$B$3:$I$569,8,FALSE),0)</f>
        <v>0</v>
      </c>
      <c r="M31" s="149"/>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83">
        <f t="shared" si="35"/>
        <v>0</v>
      </c>
      <c r="BK31" s="40">
        <f t="shared" si="34"/>
        <v>0</v>
      </c>
    </row>
    <row r="32" spans="1:65" ht="19.95" customHeight="1" x14ac:dyDescent="0.25">
      <c r="A32" s="82"/>
      <c r="B32" s="82"/>
      <c r="C32" s="99"/>
      <c r="D32" s="38"/>
      <c r="E32" s="38"/>
      <c r="F32" s="39"/>
      <c r="G32" s="308" t="str">
        <f>IF(F32="","",VLOOKUP(F32,Summary!$L$6:$M$106,2,FALSE))</f>
        <v/>
      </c>
      <c r="H32" s="39"/>
      <c r="I32" s="38"/>
      <c r="J32" s="455">
        <f>IFERROR(VLOOKUP(H32,FEMA_2021_Equipment_Rates!$B$3:$I$569,5,FALSE),0)</f>
        <v>0</v>
      </c>
      <c r="K32" s="456">
        <f>IFERROR(VLOOKUP(H32,FEMA_2021_Equipment_Rates!$B$3:$I$569,4,FALSE),0)</f>
        <v>0</v>
      </c>
      <c r="L32" s="166">
        <f>IFERROR(VLOOKUP(H32,FEMA_2021_Equipment_Rates!$B$3:$I$569,8,FALSE),0)</f>
        <v>0</v>
      </c>
      <c r="M32" s="149"/>
      <c r="N32" s="144"/>
      <c r="O32" s="143"/>
      <c r="P32" s="144"/>
      <c r="Q32" s="143"/>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83">
        <f t="shared" si="35"/>
        <v>0</v>
      </c>
      <c r="BK32" s="40">
        <f t="shared" si="34"/>
        <v>0</v>
      </c>
    </row>
    <row r="33" spans="3:63" ht="19.95" customHeight="1" x14ac:dyDescent="0.25">
      <c r="C33" s="99"/>
      <c r="D33" s="38"/>
      <c r="E33" s="38"/>
      <c r="F33" s="39"/>
      <c r="G33" s="308" t="str">
        <f>IF(F33="","",VLOOKUP(F33,Summary!$L$6:$M$106,2,FALSE))</f>
        <v/>
      </c>
      <c r="H33" s="39"/>
      <c r="I33" s="38"/>
      <c r="J33" s="455">
        <f>IFERROR(VLOOKUP(H33,FEMA_2021_Equipment_Rates!$B$3:$I$569,5,FALSE),0)</f>
        <v>0</v>
      </c>
      <c r="K33" s="456">
        <f>IFERROR(VLOOKUP(H33,FEMA_2021_Equipment_Rates!$B$3:$I$569,4,FALSE),0)</f>
        <v>0</v>
      </c>
      <c r="L33" s="166">
        <f>IFERROR(VLOOKUP(H33,FEMA_2021_Equipment_Rates!$B$3:$I$569,8,FALSE),0)</f>
        <v>0</v>
      </c>
      <c r="M33" s="142"/>
      <c r="N33" s="144"/>
      <c r="O33" s="144"/>
      <c r="P33" s="144"/>
      <c r="Q33" s="143"/>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83">
        <f t="shared" si="35"/>
        <v>0</v>
      </c>
      <c r="BK33" s="40">
        <f t="shared" si="34"/>
        <v>0</v>
      </c>
    </row>
    <row r="34" spans="3:63" ht="19.95" customHeight="1" x14ac:dyDescent="0.25">
      <c r="C34" s="99"/>
      <c r="D34" s="38"/>
      <c r="E34" s="38"/>
      <c r="F34" s="39"/>
      <c r="G34" s="308" t="str">
        <f>IF(F34="","",VLOOKUP(F34,Summary!$L$6:$M$106,2,FALSE))</f>
        <v/>
      </c>
      <c r="H34" s="39"/>
      <c r="I34" s="38"/>
      <c r="J34" s="455">
        <f>IFERROR(VLOOKUP(H34,FEMA_2021_Equipment_Rates!$B$3:$I$569,5,FALSE),0)</f>
        <v>0</v>
      </c>
      <c r="K34" s="456">
        <f>IFERROR(VLOOKUP(H34,FEMA_2021_Equipment_Rates!$B$3:$I$569,4,FALSE),0)</f>
        <v>0</v>
      </c>
      <c r="L34" s="166">
        <f>IFERROR(VLOOKUP(H34,FEMA_2021_Equipment_Rates!$B$3:$I$569,8,FALSE),0)</f>
        <v>0</v>
      </c>
      <c r="M34" s="149"/>
      <c r="N34" s="144"/>
      <c r="O34" s="144"/>
      <c r="P34" s="144"/>
      <c r="Q34" s="143"/>
      <c r="R34" s="144"/>
      <c r="S34" s="144"/>
      <c r="T34" s="144"/>
      <c r="U34" s="144"/>
      <c r="V34" s="144"/>
      <c r="W34" s="144"/>
      <c r="X34" s="144"/>
      <c r="Y34" s="144"/>
      <c r="Z34" s="14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83">
        <f t="shared" si="35"/>
        <v>0</v>
      </c>
      <c r="BK34" s="40">
        <f t="shared" si="34"/>
        <v>0</v>
      </c>
    </row>
    <row r="35" spans="3:63" ht="19.95" customHeight="1" x14ac:dyDescent="0.25">
      <c r="C35" s="99"/>
      <c r="D35" s="38"/>
      <c r="E35" s="38"/>
      <c r="F35" s="39"/>
      <c r="G35" s="308" t="str">
        <f>IF(F35="","",VLOOKUP(F35,Summary!$L$6:$M$106,2,FALSE))</f>
        <v/>
      </c>
      <c r="H35" s="39"/>
      <c r="I35" s="38"/>
      <c r="J35" s="455">
        <f>IFERROR(VLOOKUP(H35,FEMA_2021_Equipment_Rates!$B$3:$I$569,5,FALSE),0)</f>
        <v>0</v>
      </c>
      <c r="K35" s="456">
        <f>IFERROR(VLOOKUP(H35,FEMA_2021_Equipment_Rates!$B$3:$I$569,4,FALSE),0)</f>
        <v>0</v>
      </c>
      <c r="L35" s="166">
        <f>IFERROR(VLOOKUP(H35,FEMA_2021_Equipment_Rates!$B$3:$I$569,8,FALSE),0)</f>
        <v>0</v>
      </c>
      <c r="M35" s="149"/>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83">
        <f t="shared" si="35"/>
        <v>0</v>
      </c>
      <c r="BK35" s="40">
        <f t="shared" si="34"/>
        <v>0</v>
      </c>
    </row>
    <row r="36" spans="3:63" ht="19.95" customHeight="1" x14ac:dyDescent="0.25">
      <c r="C36" s="99"/>
      <c r="D36" s="38"/>
      <c r="E36" s="38"/>
      <c r="F36" s="39"/>
      <c r="G36" s="308" t="str">
        <f>IF(F36="","",VLOOKUP(F36,Summary!$L$6:$M$106,2,FALSE))</f>
        <v/>
      </c>
      <c r="H36" s="39"/>
      <c r="I36" s="38"/>
      <c r="J36" s="455">
        <f>IFERROR(VLOOKUP(H36,FEMA_2021_Equipment_Rates!$B$3:$I$569,5,FALSE),0)</f>
        <v>0</v>
      </c>
      <c r="K36" s="456">
        <f>IFERROR(VLOOKUP(H36,FEMA_2021_Equipment_Rates!$B$3:$I$569,4,FALSE),0)</f>
        <v>0</v>
      </c>
      <c r="L36" s="166">
        <f>IFERROR(VLOOKUP(H36,FEMA_2021_Equipment_Rates!$B$3:$I$569,8,FALSE),0)</f>
        <v>0</v>
      </c>
      <c r="M36" s="149"/>
      <c r="N36" s="144"/>
      <c r="O36" s="143"/>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83">
        <f t="shared" si="35"/>
        <v>0</v>
      </c>
      <c r="BK36" s="40">
        <f t="shared" si="34"/>
        <v>0</v>
      </c>
    </row>
    <row r="37" spans="3:63" ht="19.95" customHeight="1" x14ac:dyDescent="0.25">
      <c r="C37" s="99"/>
      <c r="D37" s="38"/>
      <c r="E37" s="38"/>
      <c r="F37" s="39"/>
      <c r="G37" s="308" t="str">
        <f>IF(F37="","",VLOOKUP(F37,Summary!$L$6:$M$106,2,FALSE))</f>
        <v/>
      </c>
      <c r="H37" s="39"/>
      <c r="I37" s="38"/>
      <c r="J37" s="455">
        <f>IFERROR(VLOOKUP(H37,FEMA_2021_Equipment_Rates!$B$3:$I$569,5,FALSE),0)</f>
        <v>0</v>
      </c>
      <c r="K37" s="456">
        <f>IFERROR(VLOOKUP(H37,FEMA_2021_Equipment_Rates!$B$3:$I$569,4,FALSE),0)</f>
        <v>0</v>
      </c>
      <c r="L37" s="166">
        <f>IFERROR(VLOOKUP(H37,FEMA_2021_Equipment_Rates!$B$3:$I$569,8,FALSE),0)</f>
        <v>0</v>
      </c>
      <c r="M37" s="149"/>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83">
        <f t="shared" si="35"/>
        <v>0</v>
      </c>
      <c r="BK37" s="40">
        <f t="shared" si="34"/>
        <v>0</v>
      </c>
    </row>
    <row r="38" spans="3:63" ht="19.95" customHeight="1" x14ac:dyDescent="0.25">
      <c r="C38" s="99"/>
      <c r="D38" s="38"/>
      <c r="E38" s="38"/>
      <c r="F38" s="39"/>
      <c r="G38" s="308" t="str">
        <f>IF(F38="","",VLOOKUP(F38,Summary!$L$6:$M$106,2,FALSE))</f>
        <v/>
      </c>
      <c r="H38" s="39"/>
      <c r="I38" s="38"/>
      <c r="J38" s="455">
        <f>IFERROR(VLOOKUP(H38,FEMA_2021_Equipment_Rates!$B$3:$I$569,5,FALSE),0)</f>
        <v>0</v>
      </c>
      <c r="K38" s="456">
        <f>IFERROR(VLOOKUP(H38,FEMA_2021_Equipment_Rates!$B$3:$I$569,4,FALSE),0)</f>
        <v>0</v>
      </c>
      <c r="L38" s="166">
        <f>IFERROR(VLOOKUP(H38,FEMA_2021_Equipment_Rates!$B$3:$I$569,8,FALSE),0)</f>
        <v>0</v>
      </c>
      <c r="M38" s="149"/>
      <c r="N38" s="144"/>
      <c r="O38" s="144"/>
      <c r="P38" s="144"/>
      <c r="Q38" s="144"/>
      <c r="R38" s="144"/>
      <c r="S38" s="144"/>
      <c r="T38" s="144"/>
      <c r="U38" s="144"/>
      <c r="V38" s="144"/>
      <c r="W38" s="144"/>
      <c r="X38" s="144"/>
      <c r="Y38" s="144"/>
      <c r="Z38" s="144"/>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83">
        <f t="shared" si="35"/>
        <v>0</v>
      </c>
      <c r="BK38" s="40">
        <f t="shared" si="34"/>
        <v>0</v>
      </c>
    </row>
    <row r="39" spans="3:63" ht="19.95" customHeight="1" x14ac:dyDescent="0.25">
      <c r="C39" s="99"/>
      <c r="D39" s="38"/>
      <c r="E39" s="38"/>
      <c r="F39" s="39"/>
      <c r="G39" s="308" t="str">
        <f>IF(F39="","",VLOOKUP(F39,Summary!$L$6:$M$106,2,FALSE))</f>
        <v/>
      </c>
      <c r="H39" s="39"/>
      <c r="I39" s="38"/>
      <c r="J39" s="455">
        <f>IFERROR(VLOOKUP(H39,FEMA_2021_Equipment_Rates!$B$3:$I$569,5,FALSE),0)</f>
        <v>0</v>
      </c>
      <c r="K39" s="456">
        <f>IFERROR(VLOOKUP(H39,FEMA_2021_Equipment_Rates!$B$3:$I$569,4,FALSE),0)</f>
        <v>0</v>
      </c>
      <c r="L39" s="166">
        <f>IFERROR(VLOOKUP(H39,FEMA_2021_Equipment_Rates!$B$3:$I$569,8,FALSE),0)</f>
        <v>0</v>
      </c>
      <c r="M39" s="149"/>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83">
        <f t="shared" si="35"/>
        <v>0</v>
      </c>
      <c r="BK39" s="40">
        <f t="shared" si="34"/>
        <v>0</v>
      </c>
    </row>
    <row r="40" spans="3:63" ht="19.95" customHeight="1" x14ac:dyDescent="0.25">
      <c r="C40" s="99"/>
      <c r="D40" s="38"/>
      <c r="E40" s="38"/>
      <c r="F40" s="39"/>
      <c r="G40" s="308" t="str">
        <f>IF(F40="","",VLOOKUP(F40,Summary!$L$6:$M$106,2,FALSE))</f>
        <v/>
      </c>
      <c r="H40" s="39"/>
      <c r="I40" s="38"/>
      <c r="J40" s="455">
        <f>IFERROR(VLOOKUP(H40,FEMA_2021_Equipment_Rates!$B$3:$I$569,5,FALSE),0)</f>
        <v>0</v>
      </c>
      <c r="K40" s="456">
        <f>IFERROR(VLOOKUP(H40,FEMA_2021_Equipment_Rates!$B$3:$I$569,4,FALSE),0)</f>
        <v>0</v>
      </c>
      <c r="L40" s="166">
        <f>IFERROR(VLOOKUP(H40,FEMA_2021_Equipment_Rates!$B$3:$I$569,8,FALSE),0)</f>
        <v>0</v>
      </c>
      <c r="M40" s="149"/>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83">
        <f t="shared" si="35"/>
        <v>0</v>
      </c>
      <c r="BK40" s="40">
        <f t="shared" si="34"/>
        <v>0</v>
      </c>
    </row>
    <row r="41" spans="3:63" ht="19.95" customHeight="1" x14ac:dyDescent="0.25">
      <c r="C41" s="99"/>
      <c r="D41" s="38"/>
      <c r="E41" s="38"/>
      <c r="F41" s="39"/>
      <c r="G41" s="308" t="str">
        <f>IF(F41="","",VLOOKUP(F41,Summary!$L$6:$M$106,2,FALSE))</f>
        <v/>
      </c>
      <c r="H41" s="39"/>
      <c r="I41" s="38"/>
      <c r="J41" s="455">
        <f>IFERROR(VLOOKUP(H41,FEMA_2021_Equipment_Rates!$B$3:$I$569,5,FALSE),0)</f>
        <v>0</v>
      </c>
      <c r="K41" s="456">
        <f>IFERROR(VLOOKUP(H41,FEMA_2021_Equipment_Rates!$B$3:$I$569,4,FALSE),0)</f>
        <v>0</v>
      </c>
      <c r="L41" s="166">
        <f>IFERROR(VLOOKUP(H41,FEMA_2021_Equipment_Rates!$B$3:$I$569,8,FALSE),0)</f>
        <v>0</v>
      </c>
      <c r="M41" s="149"/>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83">
        <f t="shared" si="35"/>
        <v>0</v>
      </c>
      <c r="BK41" s="40">
        <f t="shared" si="34"/>
        <v>0</v>
      </c>
    </row>
    <row r="42" spans="3:63" ht="19.95" customHeight="1" x14ac:dyDescent="0.25">
      <c r="C42" s="99"/>
      <c r="D42" s="38"/>
      <c r="E42" s="38"/>
      <c r="F42" s="39"/>
      <c r="G42" s="308" t="str">
        <f>IF(F42="","",VLOOKUP(F42,Summary!$L$6:$M$106,2,FALSE))</f>
        <v/>
      </c>
      <c r="H42" s="39"/>
      <c r="I42" s="38"/>
      <c r="J42" s="455">
        <f>IFERROR(VLOOKUP(H42,FEMA_2021_Equipment_Rates!$B$3:$I$569,5,FALSE),0)</f>
        <v>0</v>
      </c>
      <c r="K42" s="456">
        <f>IFERROR(VLOOKUP(H42,FEMA_2021_Equipment_Rates!$B$3:$I$569,4,FALSE),0)</f>
        <v>0</v>
      </c>
      <c r="L42" s="166">
        <f>IFERROR(VLOOKUP(H42,FEMA_2021_Equipment_Rates!$B$3:$I$569,8,FALSE),0)</f>
        <v>0</v>
      </c>
      <c r="M42" s="149"/>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83">
        <f t="shared" si="35"/>
        <v>0</v>
      </c>
      <c r="BK42" s="40">
        <f t="shared" si="34"/>
        <v>0</v>
      </c>
    </row>
    <row r="43" spans="3:63" ht="19.95" customHeight="1" x14ac:dyDescent="0.25">
      <c r="C43" s="99"/>
      <c r="D43" s="38"/>
      <c r="E43" s="38"/>
      <c r="F43" s="39"/>
      <c r="G43" s="308" t="str">
        <f>IF(F43="","",VLOOKUP(F43,Summary!$L$6:$M$106,2,FALSE))</f>
        <v/>
      </c>
      <c r="H43" s="39"/>
      <c r="I43" s="38"/>
      <c r="J43" s="455">
        <f>IFERROR(VLOOKUP(H43,FEMA_2021_Equipment_Rates!$B$3:$I$569,5,FALSE),0)</f>
        <v>0</v>
      </c>
      <c r="K43" s="456">
        <f>IFERROR(VLOOKUP(H43,FEMA_2021_Equipment_Rates!$B$3:$I$569,4,FALSE),0)</f>
        <v>0</v>
      </c>
      <c r="L43" s="166">
        <f>IFERROR(VLOOKUP(H43,FEMA_2021_Equipment_Rates!$B$3:$I$569,8,FALSE),0)</f>
        <v>0</v>
      </c>
      <c r="M43" s="149"/>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83">
        <f t="shared" si="35"/>
        <v>0</v>
      </c>
      <c r="BK43" s="40">
        <f t="shared" ref="BK43:BK74" si="36">L43*BJ43</f>
        <v>0</v>
      </c>
    </row>
    <row r="44" spans="3:63" ht="19.95" customHeight="1" x14ac:dyDescent="0.25">
      <c r="C44" s="99"/>
      <c r="D44" s="38"/>
      <c r="E44" s="38"/>
      <c r="F44" s="39"/>
      <c r="G44" s="308" t="str">
        <f>IF(F44="","",VLOOKUP(F44,Summary!$L$6:$M$106,2,FALSE))</f>
        <v/>
      </c>
      <c r="H44" s="39"/>
      <c r="I44" s="38"/>
      <c r="J44" s="455">
        <f>IFERROR(VLOOKUP(H44,FEMA_2021_Equipment_Rates!$B$3:$I$569,5,FALSE),0)</f>
        <v>0</v>
      </c>
      <c r="K44" s="456">
        <f>IFERROR(VLOOKUP(H44,FEMA_2021_Equipment_Rates!$B$3:$I$569,4,FALSE),0)</f>
        <v>0</v>
      </c>
      <c r="L44" s="166">
        <f>IFERROR(VLOOKUP(H44,FEMA_2021_Equipment_Rates!$B$3:$I$569,8,FALSE),0)</f>
        <v>0</v>
      </c>
      <c r="M44" s="149"/>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83">
        <f t="shared" si="35"/>
        <v>0</v>
      </c>
      <c r="BK44" s="40">
        <f t="shared" si="36"/>
        <v>0</v>
      </c>
    </row>
    <row r="45" spans="3:63" ht="19.95" customHeight="1" x14ac:dyDescent="0.25">
      <c r="C45" s="99"/>
      <c r="D45" s="38"/>
      <c r="E45" s="38"/>
      <c r="F45" s="39"/>
      <c r="G45" s="308" t="str">
        <f>IF(F45="","",VLOOKUP(F45,Summary!$L$6:$M$106,2,FALSE))</f>
        <v/>
      </c>
      <c r="H45" s="39"/>
      <c r="I45" s="38"/>
      <c r="J45" s="455">
        <f>IFERROR(VLOOKUP(H45,FEMA_2021_Equipment_Rates!$B$3:$I$569,5,FALSE),0)</f>
        <v>0</v>
      </c>
      <c r="K45" s="456">
        <f>IFERROR(VLOOKUP(H45,FEMA_2021_Equipment_Rates!$B$3:$I$569,4,FALSE),0)</f>
        <v>0</v>
      </c>
      <c r="L45" s="166">
        <f>IFERROR(VLOOKUP(H45,FEMA_2021_Equipment_Rates!$B$3:$I$569,8,FALSE),0)</f>
        <v>0</v>
      </c>
      <c r="M45" s="149"/>
      <c r="N45" s="144"/>
      <c r="O45" s="144"/>
      <c r="P45" s="144"/>
      <c r="Q45" s="144"/>
      <c r="R45" s="144"/>
      <c r="S45" s="144"/>
      <c r="T45" s="144"/>
      <c r="U45" s="144"/>
      <c r="V45" s="144"/>
      <c r="W45" s="144"/>
      <c r="X45" s="144"/>
      <c r="Y45" s="144"/>
      <c r="Z45" s="144"/>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83">
        <f t="shared" si="35"/>
        <v>0</v>
      </c>
      <c r="BK45" s="40">
        <f t="shared" si="36"/>
        <v>0</v>
      </c>
    </row>
    <row r="46" spans="3:63" ht="19.95" customHeight="1" x14ac:dyDescent="0.25">
      <c r="C46" s="99"/>
      <c r="D46" s="38"/>
      <c r="E46" s="38"/>
      <c r="F46" s="39"/>
      <c r="G46" s="308" t="str">
        <f>IF(F46="","",VLOOKUP(F46,Summary!$L$6:$M$106,2,FALSE))</f>
        <v/>
      </c>
      <c r="H46" s="39"/>
      <c r="I46" s="38"/>
      <c r="J46" s="455">
        <f>IFERROR(VLOOKUP(H46,FEMA_2021_Equipment_Rates!$B$3:$I$569,5,FALSE),0)</f>
        <v>0</v>
      </c>
      <c r="K46" s="456">
        <f>IFERROR(VLOOKUP(H46,FEMA_2021_Equipment_Rates!$B$3:$I$569,4,FALSE),0)</f>
        <v>0</v>
      </c>
      <c r="L46" s="166">
        <f>IFERROR(VLOOKUP(H46,FEMA_2021_Equipment_Rates!$B$3:$I$569,8,FALSE),0)</f>
        <v>0</v>
      </c>
      <c r="M46" s="149"/>
      <c r="N46" s="144"/>
      <c r="O46" s="144"/>
      <c r="P46" s="144"/>
      <c r="Q46" s="144"/>
      <c r="R46" s="144"/>
      <c r="S46" s="144"/>
      <c r="T46" s="144"/>
      <c r="U46" s="144"/>
      <c r="V46" s="144"/>
      <c r="W46" s="144"/>
      <c r="X46" s="144"/>
      <c r="Y46" s="144"/>
      <c r="Z46" s="144"/>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83">
        <f t="shared" si="35"/>
        <v>0</v>
      </c>
      <c r="BK46" s="40">
        <f t="shared" si="36"/>
        <v>0</v>
      </c>
    </row>
    <row r="47" spans="3:63" ht="19.95" customHeight="1" x14ac:dyDescent="0.25">
      <c r="C47" s="99"/>
      <c r="D47" s="38"/>
      <c r="E47" s="38"/>
      <c r="F47" s="39"/>
      <c r="G47" s="308" t="str">
        <f>IF(F47="","",VLOOKUP(F47,Summary!$L$6:$M$106,2,FALSE))</f>
        <v/>
      </c>
      <c r="H47" s="39"/>
      <c r="I47" s="38"/>
      <c r="J47" s="455">
        <f>IFERROR(VLOOKUP(H47,FEMA_2021_Equipment_Rates!$B$3:$I$569,5,FALSE),0)</f>
        <v>0</v>
      </c>
      <c r="K47" s="456">
        <f>IFERROR(VLOOKUP(H47,FEMA_2021_Equipment_Rates!$B$3:$I$569,4,FALSE),0)</f>
        <v>0</v>
      </c>
      <c r="L47" s="166">
        <f>IFERROR(VLOOKUP(H47,FEMA_2021_Equipment_Rates!$B$3:$I$569,8,FALSE),0)</f>
        <v>0</v>
      </c>
      <c r="M47" s="149"/>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83">
        <f t="shared" si="35"/>
        <v>0</v>
      </c>
      <c r="BK47" s="40">
        <f t="shared" si="36"/>
        <v>0</v>
      </c>
    </row>
    <row r="48" spans="3:63" ht="19.95" customHeight="1" x14ac:dyDescent="0.25">
      <c r="C48" s="99"/>
      <c r="D48" s="38"/>
      <c r="E48" s="38"/>
      <c r="F48" s="39"/>
      <c r="G48" s="308" t="str">
        <f>IF(F48="","",VLOOKUP(F48,Summary!$L$6:$M$106,2,FALSE))</f>
        <v/>
      </c>
      <c r="H48" s="39"/>
      <c r="I48" s="38"/>
      <c r="J48" s="455">
        <f>IFERROR(VLOOKUP(H48,FEMA_2021_Equipment_Rates!$B$3:$I$569,5,FALSE),0)</f>
        <v>0</v>
      </c>
      <c r="K48" s="456">
        <f>IFERROR(VLOOKUP(H48,FEMA_2021_Equipment_Rates!$B$3:$I$569,4,FALSE),0)</f>
        <v>0</v>
      </c>
      <c r="L48" s="166">
        <f>IFERROR(VLOOKUP(H48,FEMA_2021_Equipment_Rates!$B$3:$I$569,8,FALSE),0)</f>
        <v>0</v>
      </c>
      <c r="M48" s="149"/>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83">
        <f t="shared" si="35"/>
        <v>0</v>
      </c>
      <c r="BK48" s="40">
        <f t="shared" si="36"/>
        <v>0</v>
      </c>
    </row>
    <row r="49" spans="3:63" ht="19.95" customHeight="1" x14ac:dyDescent="0.25">
      <c r="C49" s="99"/>
      <c r="D49" s="38"/>
      <c r="E49" s="38"/>
      <c r="F49" s="39"/>
      <c r="G49" s="308" t="str">
        <f>IF(F49="","",VLOOKUP(F49,Summary!$L$6:$M$106,2,FALSE))</f>
        <v/>
      </c>
      <c r="H49" s="39"/>
      <c r="I49" s="38"/>
      <c r="J49" s="455">
        <f>IFERROR(VLOOKUP(H49,FEMA_2021_Equipment_Rates!$B$3:$I$569,5,FALSE),0)</f>
        <v>0</v>
      </c>
      <c r="K49" s="456">
        <f>IFERROR(VLOOKUP(H49,FEMA_2021_Equipment_Rates!$B$3:$I$569,4,FALSE),0)</f>
        <v>0</v>
      </c>
      <c r="L49" s="166">
        <f>IFERROR(VLOOKUP(H49,FEMA_2021_Equipment_Rates!$B$3:$I$569,8,FALSE),0)</f>
        <v>0</v>
      </c>
      <c r="M49" s="149"/>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83">
        <f t="shared" si="35"/>
        <v>0</v>
      </c>
      <c r="BK49" s="40">
        <f t="shared" si="36"/>
        <v>0</v>
      </c>
    </row>
    <row r="50" spans="3:63" ht="19.95" customHeight="1" x14ac:dyDescent="0.25">
      <c r="C50" s="165"/>
      <c r="D50" s="79"/>
      <c r="E50" s="79"/>
      <c r="F50" s="80"/>
      <c r="G50" s="308" t="str">
        <f>IF(F50="","",VLOOKUP(F50,Summary!$L$6:$M$106,2,FALSE))</f>
        <v/>
      </c>
      <c r="H50" s="80"/>
      <c r="I50" s="79"/>
      <c r="J50" s="455">
        <f>IFERROR(VLOOKUP(H50,FEMA_2021_Equipment_Rates!$B$3:$I$569,5,FALSE),0)</f>
        <v>0</v>
      </c>
      <c r="K50" s="456">
        <f>IFERROR(VLOOKUP(H50,FEMA_2021_Equipment_Rates!$B$3:$I$569,4,FALSE),0)</f>
        <v>0</v>
      </c>
      <c r="L50" s="166">
        <f>IFERROR(VLOOKUP(H50,FEMA_2021_Equipment_Rates!$B$3:$I$569,8,FALSE),0)</f>
        <v>0</v>
      </c>
      <c r="M50" s="146"/>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4"/>
      <c r="AY50" s="144"/>
      <c r="AZ50" s="144"/>
      <c r="BA50" s="144"/>
      <c r="BB50" s="144"/>
      <c r="BC50" s="144"/>
      <c r="BD50" s="144"/>
      <c r="BE50" s="144"/>
      <c r="BF50" s="144"/>
      <c r="BG50" s="144"/>
      <c r="BH50" s="144"/>
      <c r="BI50" s="144"/>
      <c r="BJ50" s="183">
        <f t="shared" si="35"/>
        <v>0</v>
      </c>
      <c r="BK50" s="40">
        <f t="shared" si="36"/>
        <v>0</v>
      </c>
    </row>
    <row r="51" spans="3:63" ht="19.95" customHeight="1" x14ac:dyDescent="0.25">
      <c r="C51" s="99"/>
      <c r="D51" s="38"/>
      <c r="E51" s="38"/>
      <c r="F51" s="39"/>
      <c r="G51" s="308" t="str">
        <f>IF(F51="","",VLOOKUP(F51,Summary!$L$6:$M$106,2,FALSE))</f>
        <v/>
      </c>
      <c r="H51" s="39"/>
      <c r="I51" s="38"/>
      <c r="J51" s="455">
        <f>IFERROR(VLOOKUP(H51,FEMA_2021_Equipment_Rates!$B$3:$I$569,5,FALSE),0)</f>
        <v>0</v>
      </c>
      <c r="K51" s="456">
        <f>IFERROR(VLOOKUP(H51,FEMA_2021_Equipment_Rates!$B$3:$I$569,4,FALSE),0)</f>
        <v>0</v>
      </c>
      <c r="L51" s="166">
        <f>IFERROR(VLOOKUP(H51,FEMA_2021_Equipment_Rates!$B$3:$I$569,8,FALSE),0)</f>
        <v>0</v>
      </c>
      <c r="M51" s="149"/>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83">
        <f t="shared" si="35"/>
        <v>0</v>
      </c>
      <c r="BK51" s="40">
        <f t="shared" si="36"/>
        <v>0</v>
      </c>
    </row>
    <row r="52" spans="3:63" ht="19.95" customHeight="1" x14ac:dyDescent="0.25">
      <c r="C52" s="99"/>
      <c r="D52" s="38"/>
      <c r="E52" s="38"/>
      <c r="F52" s="39"/>
      <c r="G52" s="308" t="str">
        <f>IF(F52="","",VLOOKUP(F52,Summary!$L$6:$M$106,2,FALSE))</f>
        <v/>
      </c>
      <c r="H52" s="39"/>
      <c r="I52" s="38"/>
      <c r="J52" s="455">
        <f>IFERROR(VLOOKUP(H52,FEMA_2021_Equipment_Rates!$B$3:$I$569,5,FALSE),0)</f>
        <v>0</v>
      </c>
      <c r="K52" s="456">
        <f>IFERROR(VLOOKUP(H52,FEMA_2021_Equipment_Rates!$B$3:$I$569,4,FALSE),0)</f>
        <v>0</v>
      </c>
      <c r="L52" s="166">
        <f>IFERROR(VLOOKUP(H52,FEMA_2021_Equipment_Rates!$B$3:$I$569,8,FALSE),0)</f>
        <v>0</v>
      </c>
      <c r="M52" s="149"/>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83">
        <f t="shared" si="35"/>
        <v>0</v>
      </c>
      <c r="BK52" s="40">
        <f t="shared" si="36"/>
        <v>0</v>
      </c>
    </row>
    <row r="53" spans="3:63" ht="19.95" customHeight="1" x14ac:dyDescent="0.25">
      <c r="C53" s="99"/>
      <c r="D53" s="38"/>
      <c r="E53" s="38"/>
      <c r="F53" s="39"/>
      <c r="G53" s="308" t="str">
        <f>IF(F53="","",VLOOKUP(F53,Summary!$L$6:$M$106,2,FALSE))</f>
        <v/>
      </c>
      <c r="H53" s="39"/>
      <c r="I53" s="38"/>
      <c r="J53" s="455">
        <f>IFERROR(VLOOKUP(H53,FEMA_2021_Equipment_Rates!$B$3:$I$569,5,FALSE),0)</f>
        <v>0</v>
      </c>
      <c r="K53" s="456">
        <f>IFERROR(VLOOKUP(H53,FEMA_2021_Equipment_Rates!$B$3:$I$569,4,FALSE),0)</f>
        <v>0</v>
      </c>
      <c r="L53" s="166">
        <f>IFERROR(VLOOKUP(H53,FEMA_2021_Equipment_Rates!$B$3:$I$569,8,FALSE),0)</f>
        <v>0</v>
      </c>
      <c r="M53" s="149"/>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83">
        <f t="shared" si="35"/>
        <v>0</v>
      </c>
      <c r="BK53" s="40">
        <f t="shared" si="36"/>
        <v>0</v>
      </c>
    </row>
    <row r="54" spans="3:63" ht="19.95" customHeight="1" x14ac:dyDescent="0.25">
      <c r="C54" s="99"/>
      <c r="D54" s="38"/>
      <c r="E54" s="38"/>
      <c r="F54" s="39"/>
      <c r="G54" s="308" t="str">
        <f>IF(F54="","",VLOOKUP(F54,Summary!$L$6:$M$106,2,FALSE))</f>
        <v/>
      </c>
      <c r="H54" s="39"/>
      <c r="I54" s="38"/>
      <c r="J54" s="455">
        <f>IFERROR(VLOOKUP(H54,FEMA_2021_Equipment_Rates!$B$3:$I$569,5,FALSE),0)</f>
        <v>0</v>
      </c>
      <c r="K54" s="456">
        <f>IFERROR(VLOOKUP(H54,FEMA_2021_Equipment_Rates!$B$3:$I$569,4,FALSE),0)</f>
        <v>0</v>
      </c>
      <c r="L54" s="166">
        <f>IFERROR(VLOOKUP(H54,FEMA_2021_Equipment_Rates!$B$3:$I$569,8,FALSE),0)</f>
        <v>0</v>
      </c>
      <c r="M54" s="149"/>
      <c r="N54" s="144"/>
      <c r="O54" s="144"/>
      <c r="P54" s="144"/>
      <c r="Q54" s="144"/>
      <c r="R54" s="144"/>
      <c r="S54" s="144"/>
      <c r="T54" s="144"/>
      <c r="U54" s="144"/>
      <c r="V54" s="144"/>
      <c r="W54" s="144"/>
      <c r="X54" s="144"/>
      <c r="Y54" s="144"/>
      <c r="Z54" s="14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83">
        <f t="shared" si="35"/>
        <v>0</v>
      </c>
      <c r="BK54" s="40">
        <f t="shared" si="36"/>
        <v>0</v>
      </c>
    </row>
    <row r="55" spans="3:63" ht="19.95" customHeight="1" x14ac:dyDescent="0.25">
      <c r="C55" s="99"/>
      <c r="D55" s="38"/>
      <c r="E55" s="38"/>
      <c r="F55" s="39"/>
      <c r="G55" s="308" t="str">
        <f>IF(F55="","",VLOOKUP(F55,Summary!$L$6:$M$106,2,FALSE))</f>
        <v/>
      </c>
      <c r="H55" s="39"/>
      <c r="I55" s="38"/>
      <c r="J55" s="455">
        <f>IFERROR(VLOOKUP(H55,FEMA_2021_Equipment_Rates!$B$3:$I$569,5,FALSE),0)</f>
        <v>0</v>
      </c>
      <c r="K55" s="456">
        <f>IFERROR(VLOOKUP(H55,FEMA_2021_Equipment_Rates!$B$3:$I$569,4,FALSE),0)</f>
        <v>0</v>
      </c>
      <c r="L55" s="166">
        <f>IFERROR(VLOOKUP(H55,FEMA_2021_Equipment_Rates!$B$3:$I$569,8,FALSE),0)</f>
        <v>0</v>
      </c>
      <c r="M55" s="149"/>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83">
        <f t="shared" si="35"/>
        <v>0</v>
      </c>
      <c r="BK55" s="40">
        <f t="shared" si="36"/>
        <v>0</v>
      </c>
    </row>
    <row r="56" spans="3:63" ht="19.95" customHeight="1" x14ac:dyDescent="0.25">
      <c r="C56" s="99"/>
      <c r="D56" s="38"/>
      <c r="E56" s="38"/>
      <c r="F56" s="39"/>
      <c r="G56" s="308" t="str">
        <f>IF(F56="","",VLOOKUP(F56,Summary!$L$6:$M$106,2,FALSE))</f>
        <v/>
      </c>
      <c r="H56" s="39"/>
      <c r="I56" s="38"/>
      <c r="J56" s="455">
        <f>IFERROR(VLOOKUP(H56,FEMA_2021_Equipment_Rates!$B$3:$I$569,5,FALSE),0)</f>
        <v>0</v>
      </c>
      <c r="K56" s="456">
        <f>IFERROR(VLOOKUP(H56,FEMA_2021_Equipment_Rates!$B$3:$I$569,4,FALSE),0)</f>
        <v>0</v>
      </c>
      <c r="L56" s="166">
        <f>IFERROR(VLOOKUP(H56,FEMA_2021_Equipment_Rates!$B$3:$I$569,8,FALSE),0)</f>
        <v>0</v>
      </c>
      <c r="M56" s="149"/>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83">
        <f t="shared" si="35"/>
        <v>0</v>
      </c>
      <c r="BK56" s="40">
        <f t="shared" si="36"/>
        <v>0</v>
      </c>
    </row>
    <row r="57" spans="3:63" ht="19.95" customHeight="1" x14ac:dyDescent="0.25">
      <c r="C57" s="99"/>
      <c r="D57" s="38"/>
      <c r="E57" s="38"/>
      <c r="F57" s="39"/>
      <c r="G57" s="308" t="str">
        <f>IF(F57="","",VLOOKUP(F57,Summary!$L$6:$M$106,2,FALSE))</f>
        <v/>
      </c>
      <c r="H57" s="39"/>
      <c r="I57" s="38"/>
      <c r="J57" s="455">
        <f>IFERROR(VLOOKUP(H57,FEMA_2021_Equipment_Rates!$B$3:$I$569,5,FALSE),0)</f>
        <v>0</v>
      </c>
      <c r="K57" s="456">
        <f>IFERROR(VLOOKUP(H57,FEMA_2021_Equipment_Rates!$B$3:$I$569,4,FALSE),0)</f>
        <v>0</v>
      </c>
      <c r="L57" s="166">
        <f>IFERROR(VLOOKUP(H57,FEMA_2021_Equipment_Rates!$B$3:$I$569,8,FALSE),0)</f>
        <v>0</v>
      </c>
      <c r="M57" s="149"/>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83">
        <f t="shared" si="35"/>
        <v>0</v>
      </c>
      <c r="BK57" s="40">
        <f t="shared" si="36"/>
        <v>0</v>
      </c>
    </row>
    <row r="58" spans="3:63" ht="19.95" customHeight="1" x14ac:dyDescent="0.25">
      <c r="C58" s="99"/>
      <c r="D58" s="38"/>
      <c r="E58" s="38"/>
      <c r="F58" s="39"/>
      <c r="G58" s="308" t="str">
        <f>IF(F58="","",VLOOKUP(F58,Summary!$L$6:$M$106,2,FALSE))</f>
        <v/>
      </c>
      <c r="H58" s="39"/>
      <c r="I58" s="38"/>
      <c r="J58" s="455">
        <f>IFERROR(VLOOKUP(H58,FEMA_2021_Equipment_Rates!$B$3:$I$569,5,FALSE),0)</f>
        <v>0</v>
      </c>
      <c r="K58" s="456">
        <f>IFERROR(VLOOKUP(H58,FEMA_2021_Equipment_Rates!$B$3:$I$569,4,FALSE),0)</f>
        <v>0</v>
      </c>
      <c r="L58" s="166">
        <f>IFERROR(VLOOKUP(H58,FEMA_2021_Equipment_Rates!$B$3:$I$569,8,FALSE),0)</f>
        <v>0</v>
      </c>
      <c r="M58" s="149"/>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83">
        <f t="shared" si="35"/>
        <v>0</v>
      </c>
      <c r="BK58" s="40">
        <f t="shared" si="36"/>
        <v>0</v>
      </c>
    </row>
    <row r="59" spans="3:63" ht="19.95" customHeight="1" x14ac:dyDescent="0.25">
      <c r="C59" s="99"/>
      <c r="D59" s="38"/>
      <c r="E59" s="38"/>
      <c r="F59" s="39"/>
      <c r="G59" s="308" t="str">
        <f>IF(F59="","",VLOOKUP(F59,Summary!$L$6:$M$106,2,FALSE))</f>
        <v/>
      </c>
      <c r="H59" s="39"/>
      <c r="I59" s="38"/>
      <c r="J59" s="455">
        <f>IFERROR(VLOOKUP(H59,FEMA_2021_Equipment_Rates!$B$3:$I$569,5,FALSE),0)</f>
        <v>0</v>
      </c>
      <c r="K59" s="456">
        <f>IFERROR(VLOOKUP(H59,FEMA_2021_Equipment_Rates!$B$3:$I$569,4,FALSE),0)</f>
        <v>0</v>
      </c>
      <c r="L59" s="166">
        <f>IFERROR(VLOOKUP(H59,FEMA_2021_Equipment_Rates!$B$3:$I$569,8,FALSE),0)</f>
        <v>0</v>
      </c>
      <c r="M59" s="149"/>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83">
        <f t="shared" si="35"/>
        <v>0</v>
      </c>
      <c r="BK59" s="40">
        <f t="shared" si="36"/>
        <v>0</v>
      </c>
    </row>
    <row r="60" spans="3:63" ht="19.95" customHeight="1" x14ac:dyDescent="0.25">
      <c r="C60" s="99"/>
      <c r="D60" s="38"/>
      <c r="E60" s="38"/>
      <c r="F60" s="39"/>
      <c r="G60" s="308" t="str">
        <f>IF(F60="","",VLOOKUP(F60,Summary!$L$6:$M$106,2,FALSE))</f>
        <v/>
      </c>
      <c r="H60" s="39"/>
      <c r="I60" s="38"/>
      <c r="J60" s="455">
        <f>IFERROR(VLOOKUP(H60,FEMA_2021_Equipment_Rates!$B$3:$I$569,5,FALSE),0)</f>
        <v>0</v>
      </c>
      <c r="K60" s="456">
        <f>IFERROR(VLOOKUP(H60,FEMA_2021_Equipment_Rates!$B$3:$I$569,4,FALSE),0)</f>
        <v>0</v>
      </c>
      <c r="L60" s="166">
        <f>IFERROR(VLOOKUP(H60,FEMA_2021_Equipment_Rates!$B$3:$I$569,8,FALSE),0)</f>
        <v>0</v>
      </c>
      <c r="M60" s="149"/>
      <c r="N60" s="144"/>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83">
        <f t="shared" si="35"/>
        <v>0</v>
      </c>
      <c r="BK60" s="40">
        <f t="shared" si="36"/>
        <v>0</v>
      </c>
    </row>
    <row r="61" spans="3:63" ht="19.95" customHeight="1" x14ac:dyDescent="0.25">
      <c r="C61" s="99"/>
      <c r="D61" s="38"/>
      <c r="E61" s="38"/>
      <c r="F61" s="39"/>
      <c r="G61" s="308" t="str">
        <f>IF(F61="","",VLOOKUP(F61,Summary!$L$6:$M$106,2,FALSE))</f>
        <v/>
      </c>
      <c r="H61" s="39"/>
      <c r="I61" s="38"/>
      <c r="J61" s="455">
        <f>IFERROR(VLOOKUP(H61,FEMA_2021_Equipment_Rates!$B$3:$I$569,5,FALSE),0)</f>
        <v>0</v>
      </c>
      <c r="K61" s="456">
        <f>IFERROR(VLOOKUP(H61,FEMA_2021_Equipment_Rates!$B$3:$I$569,4,FALSE),0)</f>
        <v>0</v>
      </c>
      <c r="L61" s="166">
        <f>IFERROR(VLOOKUP(H61,FEMA_2021_Equipment_Rates!$B$3:$I$569,8,FALSE),0)</f>
        <v>0</v>
      </c>
      <c r="M61" s="149"/>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83">
        <f t="shared" si="35"/>
        <v>0</v>
      </c>
      <c r="BK61" s="40">
        <f t="shared" si="36"/>
        <v>0</v>
      </c>
    </row>
    <row r="62" spans="3:63" ht="19.95" customHeight="1" x14ac:dyDescent="0.25">
      <c r="C62" s="99"/>
      <c r="D62" s="38"/>
      <c r="E62" s="38"/>
      <c r="F62" s="39"/>
      <c r="G62" s="308" t="str">
        <f>IF(F62="","",VLOOKUP(F62,Summary!$L$6:$M$106,2,FALSE))</f>
        <v/>
      </c>
      <c r="H62" s="39"/>
      <c r="I62" s="38"/>
      <c r="J62" s="455">
        <f>IFERROR(VLOOKUP(H62,FEMA_2021_Equipment_Rates!$B$3:$I$569,5,FALSE),0)</f>
        <v>0</v>
      </c>
      <c r="K62" s="456">
        <f>IFERROR(VLOOKUP(H62,FEMA_2021_Equipment_Rates!$B$3:$I$569,4,FALSE),0)</f>
        <v>0</v>
      </c>
      <c r="L62" s="166">
        <f>IFERROR(VLOOKUP(H62,FEMA_2021_Equipment_Rates!$B$3:$I$569,8,FALSE),0)</f>
        <v>0</v>
      </c>
      <c r="M62" s="149"/>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83">
        <f t="shared" si="35"/>
        <v>0</v>
      </c>
      <c r="BK62" s="40">
        <f t="shared" si="36"/>
        <v>0</v>
      </c>
    </row>
    <row r="63" spans="3:63" ht="19.95" customHeight="1" x14ac:dyDescent="0.25">
      <c r="C63" s="99"/>
      <c r="D63" s="38"/>
      <c r="E63" s="38"/>
      <c r="F63" s="39"/>
      <c r="G63" s="308" t="str">
        <f>IF(F63="","",VLOOKUP(F63,Summary!$L$6:$M$106,2,FALSE))</f>
        <v/>
      </c>
      <c r="H63" s="39"/>
      <c r="I63" s="38"/>
      <c r="J63" s="455">
        <f>IFERROR(VLOOKUP(H63,FEMA_2021_Equipment_Rates!$B$3:$I$569,5,FALSE),0)</f>
        <v>0</v>
      </c>
      <c r="K63" s="456">
        <f>IFERROR(VLOOKUP(H63,FEMA_2021_Equipment_Rates!$B$3:$I$569,4,FALSE),0)</f>
        <v>0</v>
      </c>
      <c r="L63" s="166">
        <f>IFERROR(VLOOKUP(H63,FEMA_2021_Equipment_Rates!$B$3:$I$569,8,FALSE),0)</f>
        <v>0</v>
      </c>
      <c r="M63" s="149"/>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83">
        <f t="shared" si="35"/>
        <v>0</v>
      </c>
      <c r="BK63" s="40">
        <f t="shared" si="36"/>
        <v>0</v>
      </c>
    </row>
    <row r="64" spans="3:63" ht="19.95" customHeight="1" x14ac:dyDescent="0.25">
      <c r="C64" s="99"/>
      <c r="D64" s="38"/>
      <c r="E64" s="38"/>
      <c r="F64" s="39"/>
      <c r="G64" s="308" t="str">
        <f>IF(F64="","",VLOOKUP(F64,Summary!$L$6:$M$106,2,FALSE))</f>
        <v/>
      </c>
      <c r="H64" s="39"/>
      <c r="I64" s="38"/>
      <c r="J64" s="455">
        <f>IFERROR(VLOOKUP(H64,FEMA_2021_Equipment_Rates!$B$3:$I$569,5,FALSE),0)</f>
        <v>0</v>
      </c>
      <c r="K64" s="456">
        <f>IFERROR(VLOOKUP(H64,FEMA_2021_Equipment_Rates!$B$3:$I$569,4,FALSE),0)</f>
        <v>0</v>
      </c>
      <c r="L64" s="166">
        <f>IFERROR(VLOOKUP(H64,FEMA_2021_Equipment_Rates!$B$3:$I$569,8,FALSE),0)</f>
        <v>0</v>
      </c>
      <c r="M64" s="149"/>
      <c r="N64" s="144"/>
      <c r="O64" s="144"/>
      <c r="P64" s="144"/>
      <c r="Q64" s="144"/>
      <c r="R64" s="144"/>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83">
        <f t="shared" si="35"/>
        <v>0</v>
      </c>
      <c r="BK64" s="40">
        <f t="shared" si="36"/>
        <v>0</v>
      </c>
    </row>
    <row r="65" spans="3:63" ht="19.95" customHeight="1" x14ac:dyDescent="0.25">
      <c r="C65" s="99"/>
      <c r="D65" s="38"/>
      <c r="E65" s="38"/>
      <c r="F65" s="39"/>
      <c r="G65" s="308" t="str">
        <f>IF(F65="","",VLOOKUP(F65,Summary!$L$6:$M$106,2,FALSE))</f>
        <v/>
      </c>
      <c r="H65" s="39"/>
      <c r="I65" s="38"/>
      <c r="J65" s="455">
        <f>IFERROR(VLOOKUP(H65,FEMA_2021_Equipment_Rates!$B$3:$I$569,5,FALSE),0)</f>
        <v>0</v>
      </c>
      <c r="K65" s="456">
        <f>IFERROR(VLOOKUP(H65,FEMA_2021_Equipment_Rates!$B$3:$I$569,4,FALSE),0)</f>
        <v>0</v>
      </c>
      <c r="L65" s="166">
        <f>IFERROR(VLOOKUP(H65,FEMA_2021_Equipment_Rates!$B$3:$I$569,8,FALSE),0)</f>
        <v>0</v>
      </c>
      <c r="M65" s="149"/>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83">
        <f t="shared" si="35"/>
        <v>0</v>
      </c>
      <c r="BK65" s="40">
        <f t="shared" si="36"/>
        <v>0</v>
      </c>
    </row>
    <row r="66" spans="3:63" ht="19.95" customHeight="1" x14ac:dyDescent="0.25">
      <c r="C66" s="99"/>
      <c r="D66" s="38"/>
      <c r="E66" s="38"/>
      <c r="F66" s="39"/>
      <c r="G66" s="308" t="str">
        <f>IF(F66="","",VLOOKUP(F66,Summary!$L$6:$M$106,2,FALSE))</f>
        <v/>
      </c>
      <c r="H66" s="39"/>
      <c r="I66" s="38"/>
      <c r="J66" s="455">
        <f>IFERROR(VLOOKUP(H66,FEMA_2021_Equipment_Rates!$B$3:$I$569,5,FALSE),0)</f>
        <v>0</v>
      </c>
      <c r="K66" s="456">
        <f>IFERROR(VLOOKUP(H66,FEMA_2021_Equipment_Rates!$B$3:$I$569,4,FALSE),0)</f>
        <v>0</v>
      </c>
      <c r="L66" s="166">
        <f>IFERROR(VLOOKUP(H66,FEMA_2021_Equipment_Rates!$B$3:$I$569,8,FALSE),0)</f>
        <v>0</v>
      </c>
      <c r="M66" s="149"/>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83">
        <f t="shared" si="35"/>
        <v>0</v>
      </c>
      <c r="BK66" s="40">
        <f t="shared" si="36"/>
        <v>0</v>
      </c>
    </row>
    <row r="67" spans="3:63" ht="19.95" customHeight="1" x14ac:dyDescent="0.25">
      <c r="C67" s="99"/>
      <c r="D67" s="38"/>
      <c r="E67" s="38"/>
      <c r="F67" s="39"/>
      <c r="G67" s="308" t="str">
        <f>IF(F67="","",VLOOKUP(F67,Summary!$L$6:$M$106,2,FALSE))</f>
        <v/>
      </c>
      <c r="H67" s="39"/>
      <c r="I67" s="38"/>
      <c r="J67" s="455">
        <f>IFERROR(VLOOKUP(H67,FEMA_2021_Equipment_Rates!$B$3:$I$569,5,FALSE),0)</f>
        <v>0</v>
      </c>
      <c r="K67" s="456">
        <f>IFERROR(VLOOKUP(H67,FEMA_2021_Equipment_Rates!$B$3:$I$569,4,FALSE),0)</f>
        <v>0</v>
      </c>
      <c r="L67" s="166">
        <f>IFERROR(VLOOKUP(H67,FEMA_2021_Equipment_Rates!$B$3:$I$569,8,FALSE),0)</f>
        <v>0</v>
      </c>
      <c r="M67" s="149"/>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83">
        <f t="shared" si="35"/>
        <v>0</v>
      </c>
      <c r="BK67" s="40">
        <f t="shared" si="36"/>
        <v>0</v>
      </c>
    </row>
    <row r="68" spans="3:63" ht="19.95" customHeight="1" x14ac:dyDescent="0.25">
      <c r="C68" s="99"/>
      <c r="D68" s="38"/>
      <c r="E68" s="38"/>
      <c r="F68" s="39"/>
      <c r="G68" s="308" t="str">
        <f>IF(F68="","",VLOOKUP(F68,Summary!$L$6:$M$106,2,FALSE))</f>
        <v/>
      </c>
      <c r="H68" s="39"/>
      <c r="I68" s="38"/>
      <c r="J68" s="455">
        <f>IFERROR(VLOOKUP(H68,FEMA_2021_Equipment_Rates!$B$3:$I$569,5,FALSE),0)</f>
        <v>0</v>
      </c>
      <c r="K68" s="456">
        <f>IFERROR(VLOOKUP(H68,FEMA_2021_Equipment_Rates!$B$3:$I$569,4,FALSE),0)</f>
        <v>0</v>
      </c>
      <c r="L68" s="166">
        <f>IFERROR(VLOOKUP(H68,FEMA_2021_Equipment_Rates!$B$3:$I$569,8,FALSE),0)</f>
        <v>0</v>
      </c>
      <c r="M68" s="149"/>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83">
        <f t="shared" si="35"/>
        <v>0</v>
      </c>
      <c r="BK68" s="40">
        <f t="shared" si="36"/>
        <v>0</v>
      </c>
    </row>
    <row r="69" spans="3:63" ht="19.95" customHeight="1" x14ac:dyDescent="0.25">
      <c r="C69" s="99"/>
      <c r="D69" s="38"/>
      <c r="E69" s="38"/>
      <c r="F69" s="39"/>
      <c r="G69" s="308" t="str">
        <f>IF(F69="","",VLOOKUP(F69,Summary!$L$6:$M$106,2,FALSE))</f>
        <v/>
      </c>
      <c r="H69" s="39"/>
      <c r="I69" s="38"/>
      <c r="J69" s="455">
        <f>IFERROR(VLOOKUP(H69,FEMA_2021_Equipment_Rates!$B$3:$I$569,5,FALSE),0)</f>
        <v>0</v>
      </c>
      <c r="K69" s="456">
        <f>IFERROR(VLOOKUP(H69,FEMA_2021_Equipment_Rates!$B$3:$I$569,4,FALSE),0)</f>
        <v>0</v>
      </c>
      <c r="L69" s="166">
        <f>IFERROR(VLOOKUP(H69,FEMA_2021_Equipment_Rates!$B$3:$I$569,8,FALSE),0)</f>
        <v>0</v>
      </c>
      <c r="M69" s="149"/>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83">
        <f t="shared" si="35"/>
        <v>0</v>
      </c>
      <c r="BK69" s="40">
        <f t="shared" si="36"/>
        <v>0</v>
      </c>
    </row>
    <row r="70" spans="3:63" ht="19.95" customHeight="1" x14ac:dyDescent="0.25">
      <c r="C70" s="99"/>
      <c r="D70" s="38"/>
      <c r="E70" s="38"/>
      <c r="F70" s="39"/>
      <c r="G70" s="308" t="str">
        <f>IF(F70="","",VLOOKUP(F70,Summary!$L$6:$M$106,2,FALSE))</f>
        <v/>
      </c>
      <c r="H70" s="39"/>
      <c r="I70" s="38"/>
      <c r="J70" s="455">
        <f>IFERROR(VLOOKUP(H70,FEMA_2021_Equipment_Rates!$B$3:$I$569,5,FALSE),0)</f>
        <v>0</v>
      </c>
      <c r="K70" s="456">
        <f>IFERROR(VLOOKUP(H70,FEMA_2021_Equipment_Rates!$B$3:$I$569,4,FALSE),0)</f>
        <v>0</v>
      </c>
      <c r="L70" s="166">
        <f>IFERROR(VLOOKUP(H70,FEMA_2021_Equipment_Rates!$B$3:$I$569,8,FALSE),0)</f>
        <v>0</v>
      </c>
      <c r="M70" s="149"/>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83">
        <f t="shared" si="35"/>
        <v>0</v>
      </c>
      <c r="BK70" s="40">
        <f t="shared" si="36"/>
        <v>0</v>
      </c>
    </row>
    <row r="71" spans="3:63" ht="19.95" customHeight="1" x14ac:dyDescent="0.25">
      <c r="C71" s="99"/>
      <c r="D71" s="38"/>
      <c r="E71" s="38"/>
      <c r="F71" s="39"/>
      <c r="G71" s="308" t="str">
        <f>IF(F71="","",VLOOKUP(F71,Summary!$L$6:$M$106,2,FALSE))</f>
        <v/>
      </c>
      <c r="H71" s="39"/>
      <c r="I71" s="38"/>
      <c r="J71" s="455">
        <f>IFERROR(VLOOKUP(H71,FEMA_2021_Equipment_Rates!$B$3:$I$569,5,FALSE),0)</f>
        <v>0</v>
      </c>
      <c r="K71" s="456">
        <f>IFERROR(VLOOKUP(H71,FEMA_2021_Equipment_Rates!$B$3:$I$569,4,FALSE),0)</f>
        <v>0</v>
      </c>
      <c r="L71" s="166">
        <f>IFERROR(VLOOKUP(H71,FEMA_2021_Equipment_Rates!$B$3:$I$569,8,FALSE),0)</f>
        <v>0</v>
      </c>
      <c r="M71" s="149"/>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83">
        <f t="shared" si="35"/>
        <v>0</v>
      </c>
      <c r="BK71" s="40">
        <f t="shared" si="36"/>
        <v>0</v>
      </c>
    </row>
    <row r="72" spans="3:63" ht="19.95" customHeight="1" x14ac:dyDescent="0.25">
      <c r="C72" s="99"/>
      <c r="D72" s="38"/>
      <c r="E72" s="38"/>
      <c r="F72" s="39"/>
      <c r="G72" s="308" t="str">
        <f>IF(F72="","",VLOOKUP(F72,Summary!$L$6:$M$106,2,FALSE))</f>
        <v/>
      </c>
      <c r="H72" s="39"/>
      <c r="I72" s="38"/>
      <c r="J72" s="455">
        <f>IFERROR(VLOOKUP(H72,FEMA_2021_Equipment_Rates!$B$3:$I$569,5,FALSE),0)</f>
        <v>0</v>
      </c>
      <c r="K72" s="456">
        <f>IFERROR(VLOOKUP(H72,FEMA_2021_Equipment_Rates!$B$3:$I$569,4,FALSE),0)</f>
        <v>0</v>
      </c>
      <c r="L72" s="166">
        <f>IFERROR(VLOOKUP(H72,FEMA_2021_Equipment_Rates!$B$3:$I$569,8,FALSE),0)</f>
        <v>0</v>
      </c>
      <c r="M72" s="149"/>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83">
        <f t="shared" si="35"/>
        <v>0</v>
      </c>
      <c r="BK72" s="40">
        <f t="shared" si="36"/>
        <v>0</v>
      </c>
    </row>
    <row r="73" spans="3:63" ht="19.95" customHeight="1" x14ac:dyDescent="0.25">
      <c r="C73" s="99"/>
      <c r="D73" s="38"/>
      <c r="E73" s="38"/>
      <c r="F73" s="39"/>
      <c r="G73" s="308" t="str">
        <f>IF(F73="","",VLOOKUP(F73,Summary!$L$6:$M$106,2,FALSE))</f>
        <v/>
      </c>
      <c r="H73" s="39"/>
      <c r="I73" s="38"/>
      <c r="J73" s="455">
        <f>IFERROR(VLOOKUP(H73,FEMA_2021_Equipment_Rates!$B$3:$I$569,5,FALSE),0)</f>
        <v>0</v>
      </c>
      <c r="K73" s="456">
        <f>IFERROR(VLOOKUP(H73,FEMA_2021_Equipment_Rates!$B$3:$I$569,4,FALSE),0)</f>
        <v>0</v>
      </c>
      <c r="L73" s="166">
        <f>IFERROR(VLOOKUP(H73,FEMA_2021_Equipment_Rates!$B$3:$I$569,8,FALSE),0)</f>
        <v>0</v>
      </c>
      <c r="M73" s="149"/>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83">
        <f t="shared" si="35"/>
        <v>0</v>
      </c>
      <c r="BK73" s="40">
        <f t="shared" si="36"/>
        <v>0</v>
      </c>
    </row>
    <row r="74" spans="3:63" ht="19.95" customHeight="1" x14ac:dyDescent="0.25">
      <c r="C74" s="99"/>
      <c r="D74" s="38"/>
      <c r="E74" s="38"/>
      <c r="F74" s="39"/>
      <c r="G74" s="308" t="str">
        <f>IF(F74="","",VLOOKUP(F74,Summary!$L$6:$M$106,2,FALSE))</f>
        <v/>
      </c>
      <c r="H74" s="39"/>
      <c r="I74" s="38"/>
      <c r="J74" s="455">
        <f>IFERROR(VLOOKUP(H74,FEMA_2021_Equipment_Rates!$B$3:$I$569,5,FALSE),0)</f>
        <v>0</v>
      </c>
      <c r="K74" s="456">
        <f>IFERROR(VLOOKUP(H74,FEMA_2021_Equipment_Rates!$B$3:$I$569,4,FALSE),0)</f>
        <v>0</v>
      </c>
      <c r="L74" s="166">
        <f>IFERROR(VLOOKUP(H74,FEMA_2021_Equipment_Rates!$B$3:$I$569,8,FALSE),0)</f>
        <v>0</v>
      </c>
      <c r="M74" s="149"/>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83">
        <f t="shared" si="35"/>
        <v>0</v>
      </c>
      <c r="BK74" s="40">
        <f t="shared" si="36"/>
        <v>0</v>
      </c>
    </row>
    <row r="75" spans="3:63" ht="19.95" customHeight="1" x14ac:dyDescent="0.25">
      <c r="C75" s="99"/>
      <c r="D75" s="38"/>
      <c r="E75" s="38"/>
      <c r="F75" s="39"/>
      <c r="G75" s="308" t="str">
        <f>IF(F75="","",VLOOKUP(F75,Summary!$L$6:$M$106,2,FALSE))</f>
        <v/>
      </c>
      <c r="H75" s="39"/>
      <c r="I75" s="38"/>
      <c r="J75" s="455">
        <f>IFERROR(VLOOKUP(H75,FEMA_2021_Equipment_Rates!$B$3:$I$569,5,FALSE),0)</f>
        <v>0</v>
      </c>
      <c r="K75" s="456">
        <f>IFERROR(VLOOKUP(H75,FEMA_2021_Equipment_Rates!$B$3:$I$569,4,FALSE),0)</f>
        <v>0</v>
      </c>
      <c r="L75" s="166">
        <f>IFERROR(VLOOKUP(H75,FEMA_2021_Equipment_Rates!$B$3:$I$569,8,FALSE),0)</f>
        <v>0</v>
      </c>
      <c r="M75" s="149"/>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83">
        <f t="shared" si="35"/>
        <v>0</v>
      </c>
      <c r="BK75" s="40">
        <f t="shared" ref="BK75:BK106" si="37">L75*BJ75</f>
        <v>0</v>
      </c>
    </row>
    <row r="76" spans="3:63" ht="19.95" customHeight="1" x14ac:dyDescent="0.25">
      <c r="C76" s="99"/>
      <c r="D76" s="38"/>
      <c r="E76" s="38"/>
      <c r="F76" s="39"/>
      <c r="G76" s="308" t="str">
        <f>IF(F76="","",VLOOKUP(F76,Summary!$L$6:$M$106,2,FALSE))</f>
        <v/>
      </c>
      <c r="H76" s="39"/>
      <c r="I76" s="38"/>
      <c r="J76" s="455">
        <f>IFERROR(VLOOKUP(H76,FEMA_2021_Equipment_Rates!$B$3:$I$569,5,FALSE),0)</f>
        <v>0</v>
      </c>
      <c r="K76" s="456">
        <f>IFERROR(VLOOKUP(H76,FEMA_2021_Equipment_Rates!$B$3:$I$569,4,FALSE),0)</f>
        <v>0</v>
      </c>
      <c r="L76" s="166">
        <f>IFERROR(VLOOKUP(H76,FEMA_2021_Equipment_Rates!$B$3:$I$569,8,FALSE),0)</f>
        <v>0</v>
      </c>
      <c r="M76" s="149"/>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83">
        <f t="shared" si="35"/>
        <v>0</v>
      </c>
      <c r="BK76" s="40">
        <f t="shared" si="37"/>
        <v>0</v>
      </c>
    </row>
    <row r="77" spans="3:63" ht="19.95" customHeight="1" x14ac:dyDescent="0.25">
      <c r="C77" s="99"/>
      <c r="D77" s="38"/>
      <c r="E77" s="38"/>
      <c r="F77" s="39"/>
      <c r="G77" s="308" t="str">
        <f>IF(F77="","",VLOOKUP(F77,Summary!$L$6:$M$106,2,FALSE))</f>
        <v/>
      </c>
      <c r="H77" s="39"/>
      <c r="I77" s="38"/>
      <c r="J77" s="455">
        <f>IFERROR(VLOOKUP(H77,FEMA_2021_Equipment_Rates!$B$3:$I$569,5,FALSE),0)</f>
        <v>0</v>
      </c>
      <c r="K77" s="456">
        <f>IFERROR(VLOOKUP(H77,FEMA_2021_Equipment_Rates!$B$3:$I$569,4,FALSE),0)</f>
        <v>0</v>
      </c>
      <c r="L77" s="166">
        <f>IFERROR(VLOOKUP(H77,FEMA_2021_Equipment_Rates!$B$3:$I$569,8,FALSE),0)</f>
        <v>0</v>
      </c>
      <c r="M77" s="149"/>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83">
        <f t="shared" ref="BJ77:BJ140" si="38">SUM(M77:BI77)</f>
        <v>0</v>
      </c>
      <c r="BK77" s="40">
        <f t="shared" si="37"/>
        <v>0</v>
      </c>
    </row>
    <row r="78" spans="3:63" ht="19.95" customHeight="1" x14ac:dyDescent="0.25">
      <c r="C78" s="99"/>
      <c r="D78" s="38"/>
      <c r="E78" s="38"/>
      <c r="F78" s="39"/>
      <c r="G78" s="308" t="str">
        <f>IF(F78="","",VLOOKUP(F78,Summary!$L$6:$M$106,2,FALSE))</f>
        <v/>
      </c>
      <c r="H78" s="39"/>
      <c r="I78" s="38"/>
      <c r="J78" s="455">
        <f>IFERROR(VLOOKUP(H78,FEMA_2021_Equipment_Rates!$B$3:$I$569,5,FALSE),0)</f>
        <v>0</v>
      </c>
      <c r="K78" s="456">
        <f>IFERROR(VLOOKUP(H78,FEMA_2021_Equipment_Rates!$B$3:$I$569,4,FALSE),0)</f>
        <v>0</v>
      </c>
      <c r="L78" s="166">
        <f>IFERROR(VLOOKUP(H78,FEMA_2021_Equipment_Rates!$B$3:$I$569,8,FALSE),0)</f>
        <v>0</v>
      </c>
      <c r="M78" s="149"/>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83">
        <f t="shared" si="38"/>
        <v>0</v>
      </c>
      <c r="BK78" s="40">
        <f t="shared" si="37"/>
        <v>0</v>
      </c>
    </row>
    <row r="79" spans="3:63" ht="19.95" customHeight="1" x14ac:dyDescent="0.25">
      <c r="C79" s="99"/>
      <c r="D79" s="38"/>
      <c r="E79" s="38"/>
      <c r="F79" s="39"/>
      <c r="G79" s="308" t="str">
        <f>IF(F79="","",VLOOKUP(F79,Summary!$L$6:$M$106,2,FALSE))</f>
        <v/>
      </c>
      <c r="H79" s="39"/>
      <c r="I79" s="38"/>
      <c r="J79" s="455">
        <f>IFERROR(VLOOKUP(H79,FEMA_2021_Equipment_Rates!$B$3:$I$569,5,FALSE),0)</f>
        <v>0</v>
      </c>
      <c r="K79" s="456">
        <f>IFERROR(VLOOKUP(H79,FEMA_2021_Equipment_Rates!$B$3:$I$569,4,FALSE),0)</f>
        <v>0</v>
      </c>
      <c r="L79" s="166">
        <f>IFERROR(VLOOKUP(H79,FEMA_2021_Equipment_Rates!$B$3:$I$569,8,FALSE),0)</f>
        <v>0</v>
      </c>
      <c r="M79" s="149"/>
      <c r="N79" s="144"/>
      <c r="O79" s="144"/>
      <c r="P79" s="144"/>
      <c r="Q79" s="144"/>
      <c r="R79" s="144"/>
      <c r="S79" s="144"/>
      <c r="T79" s="144"/>
      <c r="U79" s="144"/>
      <c r="V79" s="144"/>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83">
        <f t="shared" si="38"/>
        <v>0</v>
      </c>
      <c r="BK79" s="40">
        <f t="shared" si="37"/>
        <v>0</v>
      </c>
    </row>
    <row r="80" spans="3:63" ht="19.95" customHeight="1" x14ac:dyDescent="0.25">
      <c r="C80" s="99"/>
      <c r="D80" s="38"/>
      <c r="E80" s="38"/>
      <c r="F80" s="39"/>
      <c r="G80" s="308" t="str">
        <f>IF(F80="","",VLOOKUP(F80,Summary!$L$6:$M$106,2,FALSE))</f>
        <v/>
      </c>
      <c r="H80" s="39"/>
      <c r="I80" s="38"/>
      <c r="J80" s="455">
        <f>IFERROR(VLOOKUP(H80,FEMA_2021_Equipment_Rates!$B$3:$I$569,5,FALSE),0)</f>
        <v>0</v>
      </c>
      <c r="K80" s="456">
        <f>IFERROR(VLOOKUP(H80,FEMA_2021_Equipment_Rates!$B$3:$I$569,4,FALSE),0)</f>
        <v>0</v>
      </c>
      <c r="L80" s="166">
        <f>IFERROR(VLOOKUP(H80,FEMA_2021_Equipment_Rates!$B$3:$I$569,8,FALSE),0)</f>
        <v>0</v>
      </c>
      <c r="M80" s="149"/>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83">
        <f t="shared" si="38"/>
        <v>0</v>
      </c>
      <c r="BK80" s="40">
        <f t="shared" si="37"/>
        <v>0</v>
      </c>
    </row>
    <row r="81" spans="3:63" ht="19.95" customHeight="1" x14ac:dyDescent="0.25">
      <c r="C81" s="99"/>
      <c r="D81" s="38"/>
      <c r="E81" s="38"/>
      <c r="F81" s="39"/>
      <c r="G81" s="308" t="str">
        <f>IF(F81="","",VLOOKUP(F81,Summary!$L$6:$M$106,2,FALSE))</f>
        <v/>
      </c>
      <c r="H81" s="39"/>
      <c r="I81" s="38"/>
      <c r="J81" s="455">
        <f>IFERROR(VLOOKUP(H81,FEMA_2021_Equipment_Rates!$B$3:$I$569,5,FALSE),0)</f>
        <v>0</v>
      </c>
      <c r="K81" s="456">
        <f>IFERROR(VLOOKUP(H81,FEMA_2021_Equipment_Rates!$B$3:$I$569,4,FALSE),0)</f>
        <v>0</v>
      </c>
      <c r="L81" s="166">
        <f>IFERROR(VLOOKUP(H81,FEMA_2021_Equipment_Rates!$B$3:$I$569,8,FALSE),0)</f>
        <v>0</v>
      </c>
      <c r="M81" s="149"/>
      <c r="N81" s="144"/>
      <c r="O81" s="144"/>
      <c r="P81" s="144"/>
      <c r="Q81" s="144"/>
      <c r="R81" s="144"/>
      <c r="S81" s="144"/>
      <c r="T81" s="144"/>
      <c r="U81" s="144"/>
      <c r="V81" s="144"/>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83">
        <f t="shared" si="38"/>
        <v>0</v>
      </c>
      <c r="BK81" s="40">
        <f t="shared" si="37"/>
        <v>0</v>
      </c>
    </row>
    <row r="82" spans="3:63" ht="19.95" customHeight="1" x14ac:dyDescent="0.25">
      <c r="C82" s="99"/>
      <c r="D82" s="38"/>
      <c r="E82" s="38"/>
      <c r="F82" s="39"/>
      <c r="G82" s="308" t="str">
        <f>IF(F82="","",VLOOKUP(F82,Summary!$L$6:$M$106,2,FALSE))</f>
        <v/>
      </c>
      <c r="H82" s="39"/>
      <c r="I82" s="38"/>
      <c r="J82" s="455">
        <f>IFERROR(VLOOKUP(H82,FEMA_2021_Equipment_Rates!$B$3:$I$569,5,FALSE),0)</f>
        <v>0</v>
      </c>
      <c r="K82" s="456">
        <f>IFERROR(VLOOKUP(H82,FEMA_2021_Equipment_Rates!$B$3:$I$569,4,FALSE),0)</f>
        <v>0</v>
      </c>
      <c r="L82" s="166">
        <f>IFERROR(VLOOKUP(H82,FEMA_2021_Equipment_Rates!$B$3:$I$569,8,FALSE),0)</f>
        <v>0</v>
      </c>
      <c r="M82" s="149"/>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83">
        <f t="shared" si="38"/>
        <v>0</v>
      </c>
      <c r="BK82" s="40">
        <f t="shared" si="37"/>
        <v>0</v>
      </c>
    </row>
    <row r="83" spans="3:63" ht="19.95" customHeight="1" x14ac:dyDescent="0.25">
      <c r="C83" s="99"/>
      <c r="D83" s="38"/>
      <c r="E83" s="38"/>
      <c r="F83" s="39"/>
      <c r="G83" s="308" t="str">
        <f>IF(F83="","",VLOOKUP(F83,Summary!$L$6:$M$106,2,FALSE))</f>
        <v/>
      </c>
      <c r="H83" s="39"/>
      <c r="I83" s="38"/>
      <c r="J83" s="455">
        <f>IFERROR(VLOOKUP(H83,FEMA_2021_Equipment_Rates!$B$3:$I$569,5,FALSE),0)</f>
        <v>0</v>
      </c>
      <c r="K83" s="456">
        <f>IFERROR(VLOOKUP(H83,FEMA_2021_Equipment_Rates!$B$3:$I$569,4,FALSE),0)</f>
        <v>0</v>
      </c>
      <c r="L83" s="166">
        <f>IFERROR(VLOOKUP(H83,FEMA_2021_Equipment_Rates!$B$3:$I$569,8,FALSE),0)</f>
        <v>0</v>
      </c>
      <c r="M83" s="149"/>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83">
        <f t="shared" si="38"/>
        <v>0</v>
      </c>
      <c r="BK83" s="40">
        <f t="shared" si="37"/>
        <v>0</v>
      </c>
    </row>
    <row r="84" spans="3:63" ht="19.95" customHeight="1" x14ac:dyDescent="0.25">
      <c r="C84" s="99"/>
      <c r="D84" s="38"/>
      <c r="E84" s="38"/>
      <c r="F84" s="39"/>
      <c r="G84" s="308" t="str">
        <f>IF(F84="","",VLOOKUP(F84,Summary!$L$6:$M$106,2,FALSE))</f>
        <v/>
      </c>
      <c r="H84" s="39"/>
      <c r="I84" s="38"/>
      <c r="J84" s="455">
        <f>IFERROR(VLOOKUP(H84,FEMA_2021_Equipment_Rates!$B$3:$I$569,5,FALSE),0)</f>
        <v>0</v>
      </c>
      <c r="K84" s="456">
        <f>IFERROR(VLOOKUP(H84,FEMA_2021_Equipment_Rates!$B$3:$I$569,4,FALSE),0)</f>
        <v>0</v>
      </c>
      <c r="L84" s="166">
        <f>IFERROR(VLOOKUP(H84,FEMA_2021_Equipment_Rates!$B$3:$I$569,8,FALSE),0)</f>
        <v>0</v>
      </c>
      <c r="M84" s="149"/>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83">
        <f t="shared" si="38"/>
        <v>0</v>
      </c>
      <c r="BK84" s="40">
        <f t="shared" si="37"/>
        <v>0</v>
      </c>
    </row>
    <row r="85" spans="3:63" ht="19.95" customHeight="1" x14ac:dyDescent="0.25">
      <c r="C85" s="99"/>
      <c r="D85" s="38"/>
      <c r="E85" s="38"/>
      <c r="F85" s="39"/>
      <c r="G85" s="308" t="str">
        <f>IF(F85="","",VLOOKUP(F85,Summary!$L$6:$M$106,2,FALSE))</f>
        <v/>
      </c>
      <c r="H85" s="39"/>
      <c r="I85" s="38"/>
      <c r="J85" s="455">
        <f>IFERROR(VLOOKUP(H85,FEMA_2021_Equipment_Rates!$B$3:$I$569,5,FALSE),0)</f>
        <v>0</v>
      </c>
      <c r="K85" s="456">
        <f>IFERROR(VLOOKUP(H85,FEMA_2021_Equipment_Rates!$B$3:$I$569,4,FALSE),0)</f>
        <v>0</v>
      </c>
      <c r="L85" s="166">
        <f>IFERROR(VLOOKUP(H85,FEMA_2021_Equipment_Rates!$B$3:$I$569,8,FALSE),0)</f>
        <v>0</v>
      </c>
      <c r="M85" s="149"/>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83">
        <f t="shared" si="38"/>
        <v>0</v>
      </c>
      <c r="BK85" s="40">
        <f t="shared" si="37"/>
        <v>0</v>
      </c>
    </row>
    <row r="86" spans="3:63" ht="19.95" customHeight="1" x14ac:dyDescent="0.25">
      <c r="C86" s="99"/>
      <c r="D86" s="38"/>
      <c r="E86" s="38"/>
      <c r="F86" s="39"/>
      <c r="G86" s="308" t="str">
        <f>IF(F86="","",VLOOKUP(F86,Summary!$L$6:$M$106,2,FALSE))</f>
        <v/>
      </c>
      <c r="H86" s="39"/>
      <c r="I86" s="38"/>
      <c r="J86" s="455">
        <f>IFERROR(VLOOKUP(H86,FEMA_2021_Equipment_Rates!$B$3:$I$569,5,FALSE),0)</f>
        <v>0</v>
      </c>
      <c r="K86" s="456">
        <f>IFERROR(VLOOKUP(H86,FEMA_2021_Equipment_Rates!$B$3:$I$569,4,FALSE),0)</f>
        <v>0</v>
      </c>
      <c r="L86" s="166">
        <f>IFERROR(VLOOKUP(H86,FEMA_2021_Equipment_Rates!$B$3:$I$569,8,FALSE),0)</f>
        <v>0</v>
      </c>
      <c r="M86" s="149"/>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83">
        <f t="shared" si="38"/>
        <v>0</v>
      </c>
      <c r="BK86" s="40">
        <f t="shared" si="37"/>
        <v>0</v>
      </c>
    </row>
    <row r="87" spans="3:63" ht="19.95" customHeight="1" x14ac:dyDescent="0.25">
      <c r="C87" s="99"/>
      <c r="D87" s="38"/>
      <c r="E87" s="38"/>
      <c r="F87" s="39"/>
      <c r="G87" s="308" t="str">
        <f>IF(F87="","",VLOOKUP(F87,Summary!$L$6:$M$106,2,FALSE))</f>
        <v/>
      </c>
      <c r="H87" s="39"/>
      <c r="I87" s="38"/>
      <c r="J87" s="455">
        <f>IFERROR(VLOOKUP(H87,FEMA_2021_Equipment_Rates!$B$3:$I$569,5,FALSE),0)</f>
        <v>0</v>
      </c>
      <c r="K87" s="456">
        <f>IFERROR(VLOOKUP(H87,FEMA_2021_Equipment_Rates!$B$3:$I$569,4,FALSE),0)</f>
        <v>0</v>
      </c>
      <c r="L87" s="166">
        <f>IFERROR(VLOOKUP(H87,FEMA_2021_Equipment_Rates!$B$3:$I$569,8,FALSE),0)</f>
        <v>0</v>
      </c>
      <c r="M87" s="149"/>
      <c r="N87" s="144"/>
      <c r="O87" s="144"/>
      <c r="P87" s="144"/>
      <c r="Q87" s="144"/>
      <c r="R87" s="144"/>
      <c r="S87" s="144"/>
      <c r="T87" s="144"/>
      <c r="U87" s="144"/>
      <c r="V87" s="144"/>
      <c r="W87" s="144"/>
      <c r="X87" s="144"/>
      <c r="Y87" s="144"/>
      <c r="Z87" s="144"/>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83">
        <f t="shared" si="38"/>
        <v>0</v>
      </c>
      <c r="BK87" s="40">
        <f t="shared" si="37"/>
        <v>0</v>
      </c>
    </row>
    <row r="88" spans="3:63" ht="19.95" customHeight="1" x14ac:dyDescent="0.25">
      <c r="C88" s="99"/>
      <c r="D88" s="38"/>
      <c r="E88" s="38"/>
      <c r="F88" s="39"/>
      <c r="G88" s="308" t="str">
        <f>IF(F88="","",VLOOKUP(F88,Summary!$L$6:$M$106,2,FALSE))</f>
        <v/>
      </c>
      <c r="H88" s="39"/>
      <c r="I88" s="38"/>
      <c r="J88" s="455">
        <f>IFERROR(VLOOKUP(H88,FEMA_2021_Equipment_Rates!$B$3:$I$569,5,FALSE),0)</f>
        <v>0</v>
      </c>
      <c r="K88" s="456">
        <f>IFERROR(VLOOKUP(H88,FEMA_2021_Equipment_Rates!$B$3:$I$569,4,FALSE),0)</f>
        <v>0</v>
      </c>
      <c r="L88" s="166">
        <f>IFERROR(VLOOKUP(H88,FEMA_2021_Equipment_Rates!$B$3:$I$569,8,FALSE),0)</f>
        <v>0</v>
      </c>
      <c r="M88" s="149"/>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83">
        <f t="shared" si="38"/>
        <v>0</v>
      </c>
      <c r="BK88" s="40">
        <f t="shared" si="37"/>
        <v>0</v>
      </c>
    </row>
    <row r="89" spans="3:63" ht="19.95" customHeight="1" x14ac:dyDescent="0.25">
      <c r="C89" s="99"/>
      <c r="D89" s="38"/>
      <c r="E89" s="38"/>
      <c r="F89" s="39"/>
      <c r="G89" s="308" t="str">
        <f>IF(F89="","",VLOOKUP(F89,Summary!$L$6:$M$106,2,FALSE))</f>
        <v/>
      </c>
      <c r="H89" s="39"/>
      <c r="I89" s="38"/>
      <c r="J89" s="455">
        <f>IFERROR(VLOOKUP(H89,FEMA_2021_Equipment_Rates!$B$3:$I$569,5,FALSE),0)</f>
        <v>0</v>
      </c>
      <c r="K89" s="456">
        <f>IFERROR(VLOOKUP(H89,FEMA_2021_Equipment_Rates!$B$3:$I$569,4,FALSE),0)</f>
        <v>0</v>
      </c>
      <c r="L89" s="166">
        <f>IFERROR(VLOOKUP(H89,FEMA_2021_Equipment_Rates!$B$3:$I$569,8,FALSE),0)</f>
        <v>0</v>
      </c>
      <c r="M89" s="149"/>
      <c r="N89" s="144"/>
      <c r="O89" s="144"/>
      <c r="P89" s="144"/>
      <c r="Q89" s="144"/>
      <c r="R89" s="144"/>
      <c r="S89" s="144"/>
      <c r="T89" s="144"/>
      <c r="U89" s="144"/>
      <c r="V89" s="144"/>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83">
        <f t="shared" si="38"/>
        <v>0</v>
      </c>
      <c r="BK89" s="40">
        <f t="shared" si="37"/>
        <v>0</v>
      </c>
    </row>
    <row r="90" spans="3:63" ht="19.95" customHeight="1" x14ac:dyDescent="0.25">
      <c r="C90" s="99"/>
      <c r="D90" s="38"/>
      <c r="E90" s="38"/>
      <c r="F90" s="39"/>
      <c r="G90" s="308" t="str">
        <f>IF(F90="","",VLOOKUP(F90,Summary!$L$6:$M$106,2,FALSE))</f>
        <v/>
      </c>
      <c r="H90" s="39"/>
      <c r="I90" s="38"/>
      <c r="J90" s="455">
        <f>IFERROR(VLOOKUP(H90,FEMA_2021_Equipment_Rates!$B$3:$I$569,5,FALSE),0)</f>
        <v>0</v>
      </c>
      <c r="K90" s="456">
        <f>IFERROR(VLOOKUP(H90,FEMA_2021_Equipment_Rates!$B$3:$I$569,4,FALSE),0)</f>
        <v>0</v>
      </c>
      <c r="L90" s="166">
        <f>IFERROR(VLOOKUP(H90,FEMA_2021_Equipment_Rates!$B$3:$I$569,8,FALSE),0)</f>
        <v>0</v>
      </c>
      <c r="M90" s="149"/>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83">
        <f t="shared" si="38"/>
        <v>0</v>
      </c>
      <c r="BK90" s="40">
        <f t="shared" si="37"/>
        <v>0</v>
      </c>
    </row>
    <row r="91" spans="3:63" ht="19.95" customHeight="1" x14ac:dyDescent="0.25">
      <c r="C91" s="99"/>
      <c r="D91" s="38"/>
      <c r="E91" s="38"/>
      <c r="F91" s="39"/>
      <c r="G91" s="308" t="str">
        <f>IF(F91="","",VLOOKUP(F91,Summary!$L$6:$M$106,2,FALSE))</f>
        <v/>
      </c>
      <c r="H91" s="39"/>
      <c r="I91" s="38"/>
      <c r="J91" s="455">
        <f>IFERROR(VLOOKUP(H91,FEMA_2021_Equipment_Rates!$B$3:$I$569,5,FALSE),0)</f>
        <v>0</v>
      </c>
      <c r="K91" s="456">
        <f>IFERROR(VLOOKUP(H91,FEMA_2021_Equipment_Rates!$B$3:$I$569,4,FALSE),0)</f>
        <v>0</v>
      </c>
      <c r="L91" s="166">
        <f>IFERROR(VLOOKUP(H91,FEMA_2021_Equipment_Rates!$B$3:$I$569,8,FALSE),0)</f>
        <v>0</v>
      </c>
      <c r="M91" s="149"/>
      <c r="N91" s="144"/>
      <c r="O91" s="144"/>
      <c r="P91" s="144"/>
      <c r="Q91" s="144"/>
      <c r="R91" s="144"/>
      <c r="S91" s="144"/>
      <c r="T91" s="144"/>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83">
        <f t="shared" si="38"/>
        <v>0</v>
      </c>
      <c r="BK91" s="40">
        <f t="shared" si="37"/>
        <v>0</v>
      </c>
    </row>
    <row r="92" spans="3:63" ht="19.95" customHeight="1" x14ac:dyDescent="0.25">
      <c r="C92" s="99"/>
      <c r="D92" s="38"/>
      <c r="E92" s="38"/>
      <c r="F92" s="39"/>
      <c r="G92" s="308" t="str">
        <f>IF(F92="","",VLOOKUP(F92,Summary!$L$6:$M$106,2,FALSE))</f>
        <v/>
      </c>
      <c r="H92" s="39"/>
      <c r="I92" s="38"/>
      <c r="J92" s="455">
        <f>IFERROR(VLOOKUP(H92,FEMA_2021_Equipment_Rates!$B$3:$I$569,5,FALSE),0)</f>
        <v>0</v>
      </c>
      <c r="K92" s="456">
        <f>IFERROR(VLOOKUP(H92,FEMA_2021_Equipment_Rates!$B$3:$I$569,4,FALSE),0)</f>
        <v>0</v>
      </c>
      <c r="L92" s="166">
        <f>IFERROR(VLOOKUP(H92,FEMA_2021_Equipment_Rates!$B$3:$I$569,8,FALSE),0)</f>
        <v>0</v>
      </c>
      <c r="M92" s="149"/>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83">
        <f t="shared" si="38"/>
        <v>0</v>
      </c>
      <c r="BK92" s="40">
        <f t="shared" si="37"/>
        <v>0</v>
      </c>
    </row>
    <row r="93" spans="3:63" ht="19.95" customHeight="1" x14ac:dyDescent="0.25">
      <c r="C93" s="99"/>
      <c r="D93" s="38"/>
      <c r="E93" s="38"/>
      <c r="F93" s="39"/>
      <c r="G93" s="308" t="str">
        <f>IF(F93="","",VLOOKUP(F93,Summary!$L$6:$M$106,2,FALSE))</f>
        <v/>
      </c>
      <c r="H93" s="39"/>
      <c r="I93" s="38"/>
      <c r="J93" s="455">
        <f>IFERROR(VLOOKUP(H93,FEMA_2021_Equipment_Rates!$B$3:$I$569,5,FALSE),0)</f>
        <v>0</v>
      </c>
      <c r="K93" s="456">
        <f>IFERROR(VLOOKUP(H93,FEMA_2021_Equipment_Rates!$B$3:$I$569,4,FALSE),0)</f>
        <v>0</v>
      </c>
      <c r="L93" s="166">
        <f>IFERROR(VLOOKUP(H93,FEMA_2021_Equipment_Rates!$B$3:$I$569,8,FALSE),0)</f>
        <v>0</v>
      </c>
      <c r="M93" s="149"/>
      <c r="N93" s="144"/>
      <c r="O93" s="144"/>
      <c r="P93" s="144"/>
      <c r="Q93" s="144"/>
      <c r="R93" s="144"/>
      <c r="S93" s="144"/>
      <c r="T93" s="144"/>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83">
        <f t="shared" si="38"/>
        <v>0</v>
      </c>
      <c r="BK93" s="40">
        <f t="shared" si="37"/>
        <v>0</v>
      </c>
    </row>
    <row r="94" spans="3:63" ht="19.95" customHeight="1" x14ac:dyDescent="0.25">
      <c r="C94" s="99"/>
      <c r="D94" s="38"/>
      <c r="E94" s="38"/>
      <c r="F94" s="39"/>
      <c r="G94" s="308" t="str">
        <f>IF(F94="","",VLOOKUP(F94,Summary!$L$6:$M$106,2,FALSE))</f>
        <v/>
      </c>
      <c r="H94" s="39"/>
      <c r="I94" s="38"/>
      <c r="J94" s="455">
        <f>IFERROR(VLOOKUP(H94,FEMA_2021_Equipment_Rates!$B$3:$I$569,5,FALSE),0)</f>
        <v>0</v>
      </c>
      <c r="K94" s="456">
        <f>IFERROR(VLOOKUP(H94,FEMA_2021_Equipment_Rates!$B$3:$I$569,4,FALSE),0)</f>
        <v>0</v>
      </c>
      <c r="L94" s="166">
        <f>IFERROR(VLOOKUP(H94,FEMA_2021_Equipment_Rates!$B$3:$I$569,8,FALSE),0)</f>
        <v>0</v>
      </c>
      <c r="M94" s="149"/>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83">
        <f t="shared" si="38"/>
        <v>0</v>
      </c>
      <c r="BK94" s="40">
        <f t="shared" si="37"/>
        <v>0</v>
      </c>
    </row>
    <row r="95" spans="3:63" ht="19.95" customHeight="1" x14ac:dyDescent="0.25">
      <c r="C95" s="99"/>
      <c r="D95" s="38"/>
      <c r="E95" s="38"/>
      <c r="F95" s="39"/>
      <c r="G95" s="308" t="str">
        <f>IF(F95="","",VLOOKUP(F95,Summary!$L$6:$M$106,2,FALSE))</f>
        <v/>
      </c>
      <c r="H95" s="39"/>
      <c r="I95" s="38"/>
      <c r="J95" s="455">
        <f>IFERROR(VLOOKUP(H95,FEMA_2021_Equipment_Rates!$B$3:$I$569,5,FALSE),0)</f>
        <v>0</v>
      </c>
      <c r="K95" s="456">
        <f>IFERROR(VLOOKUP(H95,FEMA_2021_Equipment_Rates!$B$3:$I$569,4,FALSE),0)</f>
        <v>0</v>
      </c>
      <c r="L95" s="166">
        <f>IFERROR(VLOOKUP(H95,FEMA_2021_Equipment_Rates!$B$3:$I$569,8,FALSE),0)</f>
        <v>0</v>
      </c>
      <c r="M95" s="149"/>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83">
        <f t="shared" si="38"/>
        <v>0</v>
      </c>
      <c r="BK95" s="40">
        <f t="shared" si="37"/>
        <v>0</v>
      </c>
    </row>
    <row r="96" spans="3:63" ht="19.95" customHeight="1" x14ac:dyDescent="0.25">
      <c r="C96" s="99"/>
      <c r="D96" s="38"/>
      <c r="E96" s="38"/>
      <c r="F96" s="39"/>
      <c r="G96" s="308" t="str">
        <f>IF(F96="","",VLOOKUP(F96,Summary!$L$6:$M$106,2,FALSE))</f>
        <v/>
      </c>
      <c r="H96" s="39"/>
      <c r="I96" s="38"/>
      <c r="J96" s="455">
        <f>IFERROR(VLOOKUP(H96,FEMA_2021_Equipment_Rates!$B$3:$I$569,5,FALSE),0)</f>
        <v>0</v>
      </c>
      <c r="K96" s="456">
        <f>IFERROR(VLOOKUP(H96,FEMA_2021_Equipment_Rates!$B$3:$I$569,4,FALSE),0)</f>
        <v>0</v>
      </c>
      <c r="L96" s="166">
        <f>IFERROR(VLOOKUP(H96,FEMA_2021_Equipment_Rates!$B$3:$I$569,8,FALSE),0)</f>
        <v>0</v>
      </c>
      <c r="M96" s="149"/>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83">
        <f t="shared" si="38"/>
        <v>0</v>
      </c>
      <c r="BK96" s="40">
        <f t="shared" si="37"/>
        <v>0</v>
      </c>
    </row>
    <row r="97" spans="3:63" ht="19.95" customHeight="1" x14ac:dyDescent="0.25">
      <c r="C97" s="99"/>
      <c r="D97" s="38"/>
      <c r="E97" s="38"/>
      <c r="F97" s="39"/>
      <c r="G97" s="308" t="str">
        <f>IF(F97="","",VLOOKUP(F97,Summary!$L$6:$M$106,2,FALSE))</f>
        <v/>
      </c>
      <c r="H97" s="39"/>
      <c r="I97" s="38"/>
      <c r="J97" s="455">
        <f>IFERROR(VLOOKUP(H97,FEMA_2021_Equipment_Rates!$B$3:$I$569,5,FALSE),0)</f>
        <v>0</v>
      </c>
      <c r="K97" s="456">
        <f>IFERROR(VLOOKUP(H97,FEMA_2021_Equipment_Rates!$B$3:$I$569,4,FALSE),0)</f>
        <v>0</v>
      </c>
      <c r="L97" s="166">
        <f>IFERROR(VLOOKUP(H97,FEMA_2021_Equipment_Rates!$B$3:$I$569,8,FALSE),0)</f>
        <v>0</v>
      </c>
      <c r="M97" s="149"/>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83">
        <f t="shared" si="38"/>
        <v>0</v>
      </c>
      <c r="BK97" s="40">
        <f t="shared" si="37"/>
        <v>0</v>
      </c>
    </row>
    <row r="98" spans="3:63" ht="19.95" customHeight="1" x14ac:dyDescent="0.25">
      <c r="C98" s="99"/>
      <c r="D98" s="38"/>
      <c r="E98" s="38"/>
      <c r="F98" s="39"/>
      <c r="G98" s="308" t="str">
        <f>IF(F98="","",VLOOKUP(F98,Summary!$L$6:$M$106,2,FALSE))</f>
        <v/>
      </c>
      <c r="H98" s="39"/>
      <c r="I98" s="38"/>
      <c r="J98" s="455">
        <f>IFERROR(VLOOKUP(H98,FEMA_2021_Equipment_Rates!$B$3:$I$569,5,FALSE),0)</f>
        <v>0</v>
      </c>
      <c r="K98" s="456">
        <f>IFERROR(VLOOKUP(H98,FEMA_2021_Equipment_Rates!$B$3:$I$569,4,FALSE),0)</f>
        <v>0</v>
      </c>
      <c r="L98" s="166">
        <f>IFERROR(VLOOKUP(H98,FEMA_2021_Equipment_Rates!$B$3:$I$569,8,FALSE),0)</f>
        <v>0</v>
      </c>
      <c r="M98" s="149"/>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83">
        <f t="shared" si="38"/>
        <v>0</v>
      </c>
      <c r="BK98" s="40">
        <f t="shared" si="37"/>
        <v>0</v>
      </c>
    </row>
    <row r="99" spans="3:63" ht="19.95" customHeight="1" x14ac:dyDescent="0.25">
      <c r="C99" s="99"/>
      <c r="D99" s="38"/>
      <c r="E99" s="38"/>
      <c r="F99" s="39"/>
      <c r="G99" s="308" t="str">
        <f>IF(F99="","",VLOOKUP(F99,Summary!$L$6:$M$106,2,FALSE))</f>
        <v/>
      </c>
      <c r="H99" s="39"/>
      <c r="I99" s="38"/>
      <c r="J99" s="455">
        <f>IFERROR(VLOOKUP(H99,FEMA_2021_Equipment_Rates!$B$3:$I$569,5,FALSE),0)</f>
        <v>0</v>
      </c>
      <c r="K99" s="456">
        <f>IFERROR(VLOOKUP(H99,FEMA_2021_Equipment_Rates!$B$3:$I$569,4,FALSE),0)</f>
        <v>0</v>
      </c>
      <c r="L99" s="166">
        <f>IFERROR(VLOOKUP(H99,FEMA_2021_Equipment_Rates!$B$3:$I$569,8,FALSE),0)</f>
        <v>0</v>
      </c>
      <c r="M99" s="149"/>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83">
        <f t="shared" si="38"/>
        <v>0</v>
      </c>
      <c r="BK99" s="40">
        <f t="shared" si="37"/>
        <v>0</v>
      </c>
    </row>
    <row r="100" spans="3:63" ht="19.95" customHeight="1" x14ac:dyDescent="0.25">
      <c r="C100" s="99"/>
      <c r="D100" s="38"/>
      <c r="E100" s="38"/>
      <c r="F100" s="39"/>
      <c r="G100" s="308" t="str">
        <f>IF(F100="","",VLOOKUP(F100,Summary!$L$6:$M$106,2,FALSE))</f>
        <v/>
      </c>
      <c r="H100" s="39"/>
      <c r="I100" s="38"/>
      <c r="J100" s="455">
        <f>IFERROR(VLOOKUP(H100,FEMA_2021_Equipment_Rates!$B$3:$I$569,5,FALSE),0)</f>
        <v>0</v>
      </c>
      <c r="K100" s="456">
        <f>IFERROR(VLOOKUP(H100,FEMA_2021_Equipment_Rates!$B$3:$I$569,4,FALSE),0)</f>
        <v>0</v>
      </c>
      <c r="L100" s="166">
        <f>IFERROR(VLOOKUP(H100,FEMA_2021_Equipment_Rates!$B$3:$I$569,8,FALSE),0)</f>
        <v>0</v>
      </c>
      <c r="M100" s="149"/>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83">
        <f t="shared" si="38"/>
        <v>0</v>
      </c>
      <c r="BK100" s="40">
        <f t="shared" si="37"/>
        <v>0</v>
      </c>
    </row>
    <row r="101" spans="3:63" ht="19.95" customHeight="1" x14ac:dyDescent="0.25">
      <c r="C101" s="99"/>
      <c r="D101" s="38"/>
      <c r="E101" s="38"/>
      <c r="F101" s="39"/>
      <c r="G101" s="308" t="str">
        <f>IF(F101="","",VLOOKUP(F101,Summary!$L$6:$M$106,2,FALSE))</f>
        <v/>
      </c>
      <c r="H101" s="39"/>
      <c r="I101" s="38"/>
      <c r="J101" s="455">
        <f>IFERROR(VLOOKUP(H101,FEMA_2021_Equipment_Rates!$B$3:$I$569,5,FALSE),0)</f>
        <v>0</v>
      </c>
      <c r="K101" s="456">
        <f>IFERROR(VLOOKUP(H101,FEMA_2021_Equipment_Rates!$B$3:$I$569,4,FALSE),0)</f>
        <v>0</v>
      </c>
      <c r="L101" s="166">
        <f>IFERROR(VLOOKUP(H101,FEMA_2021_Equipment_Rates!$B$3:$I$569,8,FALSE),0)</f>
        <v>0</v>
      </c>
      <c r="M101" s="149"/>
      <c r="N101" s="144"/>
      <c r="O101" s="144"/>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83">
        <f t="shared" si="38"/>
        <v>0</v>
      </c>
      <c r="BK101" s="40">
        <f t="shared" si="37"/>
        <v>0</v>
      </c>
    </row>
    <row r="102" spans="3:63" ht="19.95" customHeight="1" x14ac:dyDescent="0.25">
      <c r="C102" s="99"/>
      <c r="D102" s="38"/>
      <c r="E102" s="38"/>
      <c r="F102" s="39"/>
      <c r="G102" s="308" t="str">
        <f>IF(F102="","",VLOOKUP(F102,Summary!$L$6:$M$106,2,FALSE))</f>
        <v/>
      </c>
      <c r="H102" s="39"/>
      <c r="I102" s="38"/>
      <c r="J102" s="455">
        <f>IFERROR(VLOOKUP(H102,FEMA_2021_Equipment_Rates!$B$3:$I$569,5,FALSE),0)</f>
        <v>0</v>
      </c>
      <c r="K102" s="456">
        <f>IFERROR(VLOOKUP(H102,FEMA_2021_Equipment_Rates!$B$3:$I$569,4,FALSE),0)</f>
        <v>0</v>
      </c>
      <c r="L102" s="166">
        <f>IFERROR(VLOOKUP(H102,FEMA_2021_Equipment_Rates!$B$3:$I$569,8,FALSE),0)</f>
        <v>0</v>
      </c>
      <c r="M102" s="149"/>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83">
        <f t="shared" si="38"/>
        <v>0</v>
      </c>
      <c r="BK102" s="40">
        <f t="shared" si="37"/>
        <v>0</v>
      </c>
    </row>
    <row r="103" spans="3:63" ht="19.95" customHeight="1" x14ac:dyDescent="0.25">
      <c r="C103" s="99"/>
      <c r="D103" s="38"/>
      <c r="E103" s="38"/>
      <c r="F103" s="39"/>
      <c r="G103" s="308" t="str">
        <f>IF(F103="","",VLOOKUP(F103,Summary!$L$6:$M$106,2,FALSE))</f>
        <v/>
      </c>
      <c r="H103" s="39"/>
      <c r="I103" s="38"/>
      <c r="J103" s="455">
        <f>IFERROR(VLOOKUP(H103,FEMA_2021_Equipment_Rates!$B$3:$I$569,5,FALSE),0)</f>
        <v>0</v>
      </c>
      <c r="K103" s="456">
        <f>IFERROR(VLOOKUP(H103,FEMA_2021_Equipment_Rates!$B$3:$I$569,4,FALSE),0)</f>
        <v>0</v>
      </c>
      <c r="L103" s="166">
        <f>IFERROR(VLOOKUP(H103,FEMA_2021_Equipment_Rates!$B$3:$I$569,8,FALSE),0)</f>
        <v>0</v>
      </c>
      <c r="M103" s="149"/>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83">
        <f t="shared" si="38"/>
        <v>0</v>
      </c>
      <c r="BK103" s="40">
        <f t="shared" si="37"/>
        <v>0</v>
      </c>
    </row>
    <row r="104" spans="3:63" ht="19.95" customHeight="1" x14ac:dyDescent="0.25">
      <c r="C104" s="99"/>
      <c r="D104" s="38"/>
      <c r="E104" s="38"/>
      <c r="F104" s="39"/>
      <c r="G104" s="308" t="str">
        <f>IF(F104="","",VLOOKUP(F104,Summary!$L$6:$M$106,2,FALSE))</f>
        <v/>
      </c>
      <c r="H104" s="39"/>
      <c r="I104" s="38"/>
      <c r="J104" s="455">
        <f>IFERROR(VLOOKUP(H104,FEMA_2021_Equipment_Rates!$B$3:$I$569,5,FALSE),0)</f>
        <v>0</v>
      </c>
      <c r="K104" s="456">
        <f>IFERROR(VLOOKUP(H104,FEMA_2021_Equipment_Rates!$B$3:$I$569,4,FALSE),0)</f>
        <v>0</v>
      </c>
      <c r="L104" s="166">
        <f>IFERROR(VLOOKUP(H104,FEMA_2021_Equipment_Rates!$B$3:$I$569,8,FALSE),0)</f>
        <v>0</v>
      </c>
      <c r="M104" s="149"/>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83">
        <f t="shared" si="38"/>
        <v>0</v>
      </c>
      <c r="BK104" s="40">
        <f t="shared" si="37"/>
        <v>0</v>
      </c>
    </row>
    <row r="105" spans="3:63" ht="19.95" customHeight="1" x14ac:dyDescent="0.25">
      <c r="C105" s="99"/>
      <c r="D105" s="38"/>
      <c r="E105" s="38"/>
      <c r="F105" s="39"/>
      <c r="G105" s="308" t="str">
        <f>IF(F105="","",VLOOKUP(F105,Summary!$L$6:$M$106,2,FALSE))</f>
        <v/>
      </c>
      <c r="H105" s="39"/>
      <c r="I105" s="38"/>
      <c r="J105" s="455">
        <f>IFERROR(VLOOKUP(H105,FEMA_2021_Equipment_Rates!$B$3:$I$569,5,FALSE),0)</f>
        <v>0</v>
      </c>
      <c r="K105" s="456">
        <f>IFERROR(VLOOKUP(H105,FEMA_2021_Equipment_Rates!$B$3:$I$569,4,FALSE),0)</f>
        <v>0</v>
      </c>
      <c r="L105" s="166">
        <f>IFERROR(VLOOKUP(H105,FEMA_2021_Equipment_Rates!$B$3:$I$569,8,FALSE),0)</f>
        <v>0</v>
      </c>
      <c r="M105" s="149"/>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83">
        <f t="shared" si="38"/>
        <v>0</v>
      </c>
      <c r="BK105" s="40">
        <f t="shared" si="37"/>
        <v>0</v>
      </c>
    </row>
    <row r="106" spans="3:63" ht="19.95" customHeight="1" x14ac:dyDescent="0.25">
      <c r="C106" s="99"/>
      <c r="D106" s="38"/>
      <c r="E106" s="38"/>
      <c r="F106" s="39"/>
      <c r="G106" s="308" t="str">
        <f>IF(F106="","",VLOOKUP(F106,Summary!$L$6:$M$106,2,FALSE))</f>
        <v/>
      </c>
      <c r="H106" s="39"/>
      <c r="I106" s="38"/>
      <c r="J106" s="455">
        <f>IFERROR(VLOOKUP(H106,FEMA_2021_Equipment_Rates!$B$3:$I$569,5,FALSE),0)</f>
        <v>0</v>
      </c>
      <c r="K106" s="456">
        <f>IFERROR(VLOOKUP(H106,FEMA_2021_Equipment_Rates!$B$3:$I$569,4,FALSE),0)</f>
        <v>0</v>
      </c>
      <c r="L106" s="166">
        <f>IFERROR(VLOOKUP(H106,FEMA_2021_Equipment_Rates!$B$3:$I$569,8,FALSE),0)</f>
        <v>0</v>
      </c>
      <c r="M106" s="149"/>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83">
        <f t="shared" si="38"/>
        <v>0</v>
      </c>
      <c r="BK106" s="40">
        <f t="shared" si="37"/>
        <v>0</v>
      </c>
    </row>
    <row r="107" spans="3:63" ht="19.95" customHeight="1" x14ac:dyDescent="0.25">
      <c r="C107" s="99"/>
      <c r="D107" s="38"/>
      <c r="E107" s="38"/>
      <c r="F107" s="39"/>
      <c r="G107" s="308" t="str">
        <f>IF(F107="","",VLOOKUP(F107,Summary!$L$6:$M$106,2,FALSE))</f>
        <v/>
      </c>
      <c r="H107" s="39"/>
      <c r="I107" s="38"/>
      <c r="J107" s="455">
        <f>IFERROR(VLOOKUP(H107,FEMA_2021_Equipment_Rates!$B$3:$I$569,5,FALSE),0)</f>
        <v>0</v>
      </c>
      <c r="K107" s="456">
        <f>IFERROR(VLOOKUP(H107,FEMA_2021_Equipment_Rates!$B$3:$I$569,4,FALSE),0)</f>
        <v>0</v>
      </c>
      <c r="L107" s="166">
        <f>IFERROR(VLOOKUP(H107,FEMA_2021_Equipment_Rates!$B$3:$I$569,8,FALSE),0)</f>
        <v>0</v>
      </c>
      <c r="M107" s="149"/>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83">
        <f t="shared" si="38"/>
        <v>0</v>
      </c>
      <c r="BK107" s="40">
        <f t="shared" ref="BK107:BK138" si="39">L107*BJ107</f>
        <v>0</v>
      </c>
    </row>
    <row r="108" spans="3:63" ht="19.95" customHeight="1" x14ac:dyDescent="0.25">
      <c r="C108" s="99"/>
      <c r="D108" s="38"/>
      <c r="E108" s="38"/>
      <c r="F108" s="39"/>
      <c r="G108" s="308" t="str">
        <f>IF(F108="","",VLOOKUP(F108,Summary!$L$6:$M$106,2,FALSE))</f>
        <v/>
      </c>
      <c r="H108" s="39"/>
      <c r="I108" s="38"/>
      <c r="J108" s="455">
        <f>IFERROR(VLOOKUP(H108,FEMA_2021_Equipment_Rates!$B$3:$I$569,5,FALSE),0)</f>
        <v>0</v>
      </c>
      <c r="K108" s="456">
        <f>IFERROR(VLOOKUP(H108,FEMA_2021_Equipment_Rates!$B$3:$I$569,4,FALSE),0)</f>
        <v>0</v>
      </c>
      <c r="L108" s="166">
        <f>IFERROR(VLOOKUP(H108,FEMA_2021_Equipment_Rates!$B$3:$I$569,8,FALSE),0)</f>
        <v>0</v>
      </c>
      <c r="M108" s="149"/>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83">
        <f t="shared" si="38"/>
        <v>0</v>
      </c>
      <c r="BK108" s="40">
        <f t="shared" si="39"/>
        <v>0</v>
      </c>
    </row>
    <row r="109" spans="3:63" ht="19.95" customHeight="1" x14ac:dyDescent="0.25">
      <c r="C109" s="99"/>
      <c r="D109" s="38"/>
      <c r="E109" s="38"/>
      <c r="F109" s="39"/>
      <c r="G109" s="308" t="str">
        <f>IF(F109="","",VLOOKUP(F109,Summary!$L$6:$M$106,2,FALSE))</f>
        <v/>
      </c>
      <c r="H109" s="39"/>
      <c r="I109" s="38"/>
      <c r="J109" s="455">
        <f>IFERROR(VLOOKUP(H109,FEMA_2021_Equipment_Rates!$B$3:$I$569,5,FALSE),0)</f>
        <v>0</v>
      </c>
      <c r="K109" s="456">
        <f>IFERROR(VLOOKUP(H109,FEMA_2021_Equipment_Rates!$B$3:$I$569,4,FALSE),0)</f>
        <v>0</v>
      </c>
      <c r="L109" s="166">
        <f>IFERROR(VLOOKUP(H109,FEMA_2021_Equipment_Rates!$B$3:$I$569,8,FALSE),0)</f>
        <v>0</v>
      </c>
      <c r="M109" s="149"/>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83">
        <f t="shared" si="38"/>
        <v>0</v>
      </c>
      <c r="BK109" s="40">
        <f t="shared" si="39"/>
        <v>0</v>
      </c>
    </row>
    <row r="110" spans="3:63" ht="19.95" customHeight="1" x14ac:dyDescent="0.25">
      <c r="C110" s="99"/>
      <c r="D110" s="38"/>
      <c r="E110" s="38"/>
      <c r="F110" s="39"/>
      <c r="G110" s="308" t="str">
        <f>IF(F110="","",VLOOKUP(F110,Summary!$L$6:$M$106,2,FALSE))</f>
        <v/>
      </c>
      <c r="H110" s="39"/>
      <c r="I110" s="38"/>
      <c r="J110" s="455">
        <f>IFERROR(VLOOKUP(H110,FEMA_2021_Equipment_Rates!$B$3:$I$569,5,FALSE),0)</f>
        <v>0</v>
      </c>
      <c r="K110" s="456">
        <f>IFERROR(VLOOKUP(H110,FEMA_2021_Equipment_Rates!$B$3:$I$569,4,FALSE),0)</f>
        <v>0</v>
      </c>
      <c r="L110" s="166">
        <f>IFERROR(VLOOKUP(H110,FEMA_2021_Equipment_Rates!$B$3:$I$569,8,FALSE),0)</f>
        <v>0</v>
      </c>
      <c r="M110" s="149"/>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83">
        <f t="shared" si="38"/>
        <v>0</v>
      </c>
      <c r="BK110" s="40">
        <f t="shared" si="39"/>
        <v>0</v>
      </c>
    </row>
    <row r="111" spans="3:63" ht="19.95" customHeight="1" x14ac:dyDescent="0.25">
      <c r="C111" s="99"/>
      <c r="D111" s="38"/>
      <c r="E111" s="38"/>
      <c r="F111" s="39"/>
      <c r="G111" s="308" t="str">
        <f>IF(F111="","",VLOOKUP(F111,Summary!$L$6:$M$106,2,FALSE))</f>
        <v/>
      </c>
      <c r="H111" s="39"/>
      <c r="I111" s="38"/>
      <c r="J111" s="455">
        <f>IFERROR(VLOOKUP(H111,FEMA_2021_Equipment_Rates!$B$3:$I$569,5,FALSE),0)</f>
        <v>0</v>
      </c>
      <c r="K111" s="456">
        <f>IFERROR(VLOOKUP(H111,FEMA_2021_Equipment_Rates!$B$3:$I$569,4,FALSE),0)</f>
        <v>0</v>
      </c>
      <c r="L111" s="166">
        <f>IFERROR(VLOOKUP(H111,FEMA_2021_Equipment_Rates!$B$3:$I$569,8,FALSE),0)</f>
        <v>0</v>
      </c>
      <c r="M111" s="149"/>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83">
        <f t="shared" si="38"/>
        <v>0</v>
      </c>
      <c r="BK111" s="40">
        <f t="shared" si="39"/>
        <v>0</v>
      </c>
    </row>
    <row r="112" spans="3:63" ht="19.95" customHeight="1" x14ac:dyDescent="0.25">
      <c r="C112" s="99"/>
      <c r="D112" s="38"/>
      <c r="E112" s="38"/>
      <c r="F112" s="39"/>
      <c r="G112" s="308" t="str">
        <f>IF(F112="","",VLOOKUP(F112,Summary!$L$6:$M$106,2,FALSE))</f>
        <v/>
      </c>
      <c r="H112" s="39"/>
      <c r="I112" s="38"/>
      <c r="J112" s="455">
        <f>IFERROR(VLOOKUP(H112,FEMA_2021_Equipment_Rates!$B$3:$I$569,5,FALSE),0)</f>
        <v>0</v>
      </c>
      <c r="K112" s="456">
        <f>IFERROR(VLOOKUP(H112,FEMA_2021_Equipment_Rates!$B$3:$I$569,4,FALSE),0)</f>
        <v>0</v>
      </c>
      <c r="L112" s="166">
        <f>IFERROR(VLOOKUP(H112,FEMA_2021_Equipment_Rates!$B$3:$I$569,8,FALSE),0)</f>
        <v>0</v>
      </c>
      <c r="M112" s="149"/>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83">
        <f t="shared" si="38"/>
        <v>0</v>
      </c>
      <c r="BK112" s="40">
        <f t="shared" si="39"/>
        <v>0</v>
      </c>
    </row>
    <row r="113" spans="3:63" ht="19.95" customHeight="1" x14ac:dyDescent="0.25">
      <c r="C113" s="99"/>
      <c r="D113" s="38"/>
      <c r="E113" s="38"/>
      <c r="F113" s="39"/>
      <c r="G113" s="308" t="str">
        <f>IF(F113="","",VLOOKUP(F113,Summary!$L$6:$M$106,2,FALSE))</f>
        <v/>
      </c>
      <c r="H113" s="39"/>
      <c r="I113" s="38"/>
      <c r="J113" s="455">
        <f>IFERROR(VLOOKUP(H113,FEMA_2021_Equipment_Rates!$B$3:$I$569,5,FALSE),0)</f>
        <v>0</v>
      </c>
      <c r="K113" s="456">
        <f>IFERROR(VLOOKUP(H113,FEMA_2021_Equipment_Rates!$B$3:$I$569,4,FALSE),0)</f>
        <v>0</v>
      </c>
      <c r="L113" s="166">
        <f>IFERROR(VLOOKUP(H113,FEMA_2021_Equipment_Rates!$B$3:$I$569,8,FALSE),0)</f>
        <v>0</v>
      </c>
      <c r="M113" s="149"/>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83">
        <f t="shared" si="38"/>
        <v>0</v>
      </c>
      <c r="BK113" s="40">
        <f t="shared" si="39"/>
        <v>0</v>
      </c>
    </row>
    <row r="114" spans="3:63" ht="19.95" customHeight="1" x14ac:dyDescent="0.25">
      <c r="C114" s="99"/>
      <c r="D114" s="38"/>
      <c r="E114" s="38"/>
      <c r="F114" s="39"/>
      <c r="G114" s="308" t="str">
        <f>IF(F114="","",VLOOKUP(F114,Summary!$L$6:$M$106,2,FALSE))</f>
        <v/>
      </c>
      <c r="H114" s="39"/>
      <c r="I114" s="38"/>
      <c r="J114" s="455">
        <f>IFERROR(VLOOKUP(H114,FEMA_2021_Equipment_Rates!$B$3:$I$569,5,FALSE),0)</f>
        <v>0</v>
      </c>
      <c r="K114" s="456">
        <f>IFERROR(VLOOKUP(H114,FEMA_2021_Equipment_Rates!$B$3:$I$569,4,FALSE),0)</f>
        <v>0</v>
      </c>
      <c r="L114" s="166">
        <f>IFERROR(VLOOKUP(H114,FEMA_2021_Equipment_Rates!$B$3:$I$569,8,FALSE),0)</f>
        <v>0</v>
      </c>
      <c r="M114" s="149"/>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83">
        <f t="shared" si="38"/>
        <v>0</v>
      </c>
      <c r="BK114" s="40">
        <f t="shared" si="39"/>
        <v>0</v>
      </c>
    </row>
    <row r="115" spans="3:63" ht="19.95" customHeight="1" x14ac:dyDescent="0.25">
      <c r="C115" s="99"/>
      <c r="D115" s="38"/>
      <c r="E115" s="38"/>
      <c r="F115" s="39"/>
      <c r="G115" s="308" t="str">
        <f>IF(F115="","",VLOOKUP(F115,Summary!$L$6:$M$106,2,FALSE))</f>
        <v/>
      </c>
      <c r="H115" s="39"/>
      <c r="I115" s="38"/>
      <c r="J115" s="455">
        <f>IFERROR(VLOOKUP(H115,FEMA_2021_Equipment_Rates!$B$3:$I$569,5,FALSE),0)</f>
        <v>0</v>
      </c>
      <c r="K115" s="456">
        <f>IFERROR(VLOOKUP(H115,FEMA_2021_Equipment_Rates!$B$3:$I$569,4,FALSE),0)</f>
        <v>0</v>
      </c>
      <c r="L115" s="166">
        <f>IFERROR(VLOOKUP(H115,FEMA_2021_Equipment_Rates!$B$3:$I$569,8,FALSE),0)</f>
        <v>0</v>
      </c>
      <c r="M115" s="149"/>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83">
        <f t="shared" si="38"/>
        <v>0</v>
      </c>
      <c r="BK115" s="40">
        <f t="shared" si="39"/>
        <v>0</v>
      </c>
    </row>
    <row r="116" spans="3:63" ht="19.95" customHeight="1" x14ac:dyDescent="0.25">
      <c r="C116" s="99"/>
      <c r="D116" s="38"/>
      <c r="E116" s="38"/>
      <c r="F116" s="39"/>
      <c r="G116" s="308" t="str">
        <f>IF(F116="","",VLOOKUP(F116,Summary!$L$6:$M$106,2,FALSE))</f>
        <v/>
      </c>
      <c r="H116" s="39"/>
      <c r="I116" s="38"/>
      <c r="J116" s="455">
        <f>IFERROR(VLOOKUP(H116,FEMA_2021_Equipment_Rates!$B$3:$I$569,5,FALSE),0)</f>
        <v>0</v>
      </c>
      <c r="K116" s="456">
        <f>IFERROR(VLOOKUP(H116,FEMA_2021_Equipment_Rates!$B$3:$I$569,4,FALSE),0)</f>
        <v>0</v>
      </c>
      <c r="L116" s="166">
        <f>IFERROR(VLOOKUP(H116,FEMA_2021_Equipment_Rates!$B$3:$I$569,8,FALSE),0)</f>
        <v>0</v>
      </c>
      <c r="M116" s="149"/>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83">
        <f t="shared" si="38"/>
        <v>0</v>
      </c>
      <c r="BK116" s="40">
        <f t="shared" si="39"/>
        <v>0</v>
      </c>
    </row>
    <row r="117" spans="3:63" ht="19.95" customHeight="1" x14ac:dyDescent="0.25">
      <c r="C117" s="99"/>
      <c r="D117" s="38"/>
      <c r="E117" s="38"/>
      <c r="F117" s="39"/>
      <c r="G117" s="308" t="str">
        <f>IF(F117="","",VLOOKUP(F117,Summary!$L$6:$M$106,2,FALSE))</f>
        <v/>
      </c>
      <c r="H117" s="39"/>
      <c r="I117" s="38"/>
      <c r="J117" s="455">
        <f>IFERROR(VLOOKUP(H117,FEMA_2021_Equipment_Rates!$B$3:$I$569,5,FALSE),0)</f>
        <v>0</v>
      </c>
      <c r="K117" s="456">
        <f>IFERROR(VLOOKUP(H117,FEMA_2021_Equipment_Rates!$B$3:$I$569,4,FALSE),0)</f>
        <v>0</v>
      </c>
      <c r="L117" s="166">
        <f>IFERROR(VLOOKUP(H117,FEMA_2021_Equipment_Rates!$B$3:$I$569,8,FALSE),0)</f>
        <v>0</v>
      </c>
      <c r="M117" s="149"/>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83">
        <f t="shared" si="38"/>
        <v>0</v>
      </c>
      <c r="BK117" s="40">
        <f t="shared" si="39"/>
        <v>0</v>
      </c>
    </row>
    <row r="118" spans="3:63" ht="19.95" customHeight="1" x14ac:dyDescent="0.25">
      <c r="C118" s="99"/>
      <c r="D118" s="38"/>
      <c r="E118" s="38"/>
      <c r="F118" s="39"/>
      <c r="G118" s="308" t="str">
        <f>IF(F118="","",VLOOKUP(F118,Summary!$L$6:$M$106,2,FALSE))</f>
        <v/>
      </c>
      <c r="H118" s="39"/>
      <c r="I118" s="38"/>
      <c r="J118" s="455">
        <f>IFERROR(VLOOKUP(H118,FEMA_2021_Equipment_Rates!$B$3:$I$569,5,FALSE),0)</f>
        <v>0</v>
      </c>
      <c r="K118" s="456">
        <f>IFERROR(VLOOKUP(H118,FEMA_2021_Equipment_Rates!$B$3:$I$569,4,FALSE),0)</f>
        <v>0</v>
      </c>
      <c r="L118" s="166">
        <f>IFERROR(VLOOKUP(H118,FEMA_2021_Equipment_Rates!$B$3:$I$569,8,FALSE),0)</f>
        <v>0</v>
      </c>
      <c r="M118" s="149"/>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83">
        <f t="shared" si="38"/>
        <v>0</v>
      </c>
      <c r="BK118" s="40">
        <f t="shared" si="39"/>
        <v>0</v>
      </c>
    </row>
    <row r="119" spans="3:63" ht="19.95" customHeight="1" x14ac:dyDescent="0.25">
      <c r="C119" s="99"/>
      <c r="D119" s="38"/>
      <c r="E119" s="38"/>
      <c r="F119" s="39"/>
      <c r="G119" s="308" t="str">
        <f>IF(F119="","",VLOOKUP(F119,Summary!$L$6:$M$106,2,FALSE))</f>
        <v/>
      </c>
      <c r="H119" s="39"/>
      <c r="I119" s="38"/>
      <c r="J119" s="455">
        <f>IFERROR(VLOOKUP(H119,FEMA_2021_Equipment_Rates!$B$3:$I$569,5,FALSE),0)</f>
        <v>0</v>
      </c>
      <c r="K119" s="456">
        <f>IFERROR(VLOOKUP(H119,FEMA_2021_Equipment_Rates!$B$3:$I$569,4,FALSE),0)</f>
        <v>0</v>
      </c>
      <c r="L119" s="166">
        <f>IFERROR(VLOOKUP(H119,FEMA_2021_Equipment_Rates!$B$3:$I$569,8,FALSE),0)</f>
        <v>0</v>
      </c>
      <c r="M119" s="149"/>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83">
        <f t="shared" si="38"/>
        <v>0</v>
      </c>
      <c r="BK119" s="40">
        <f t="shared" si="39"/>
        <v>0</v>
      </c>
    </row>
    <row r="120" spans="3:63" ht="19.95" customHeight="1" x14ac:dyDescent="0.25">
      <c r="C120" s="99"/>
      <c r="D120" s="38"/>
      <c r="E120" s="38"/>
      <c r="F120" s="39"/>
      <c r="G120" s="308" t="str">
        <f>IF(F120="","",VLOOKUP(F120,Summary!$L$6:$M$106,2,FALSE))</f>
        <v/>
      </c>
      <c r="H120" s="39"/>
      <c r="I120" s="38"/>
      <c r="J120" s="455">
        <f>IFERROR(VLOOKUP(H120,FEMA_2021_Equipment_Rates!$B$3:$I$569,5,FALSE),0)</f>
        <v>0</v>
      </c>
      <c r="K120" s="456">
        <f>IFERROR(VLOOKUP(H120,FEMA_2021_Equipment_Rates!$B$3:$I$569,4,FALSE),0)</f>
        <v>0</v>
      </c>
      <c r="L120" s="166">
        <f>IFERROR(VLOOKUP(H120,FEMA_2021_Equipment_Rates!$B$3:$I$569,8,FALSE),0)</f>
        <v>0</v>
      </c>
      <c r="M120" s="149"/>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83">
        <f t="shared" si="38"/>
        <v>0</v>
      </c>
      <c r="BK120" s="40">
        <f t="shared" si="39"/>
        <v>0</v>
      </c>
    </row>
    <row r="121" spans="3:63" ht="19.95" customHeight="1" x14ac:dyDescent="0.25">
      <c r="C121" s="99"/>
      <c r="D121" s="38"/>
      <c r="E121" s="38"/>
      <c r="F121" s="39"/>
      <c r="G121" s="308" t="str">
        <f>IF(F121="","",VLOOKUP(F121,Summary!$L$6:$M$106,2,FALSE))</f>
        <v/>
      </c>
      <c r="H121" s="39"/>
      <c r="I121" s="38"/>
      <c r="J121" s="455">
        <f>IFERROR(VLOOKUP(H121,FEMA_2021_Equipment_Rates!$B$3:$I$569,5,FALSE),0)</f>
        <v>0</v>
      </c>
      <c r="K121" s="456">
        <f>IFERROR(VLOOKUP(H121,FEMA_2021_Equipment_Rates!$B$3:$I$569,4,FALSE),0)</f>
        <v>0</v>
      </c>
      <c r="L121" s="166">
        <f>IFERROR(VLOOKUP(H121,FEMA_2021_Equipment_Rates!$B$3:$I$569,8,FALSE),0)</f>
        <v>0</v>
      </c>
      <c r="M121" s="149"/>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83">
        <f t="shared" si="38"/>
        <v>0</v>
      </c>
      <c r="BK121" s="40">
        <f t="shared" si="39"/>
        <v>0</v>
      </c>
    </row>
    <row r="122" spans="3:63" ht="19.95" customHeight="1" x14ac:dyDescent="0.25">
      <c r="C122" s="99"/>
      <c r="D122" s="38"/>
      <c r="E122" s="38"/>
      <c r="F122" s="39"/>
      <c r="G122" s="308" t="str">
        <f>IF(F122="","",VLOOKUP(F122,Summary!$L$6:$M$106,2,FALSE))</f>
        <v/>
      </c>
      <c r="H122" s="39"/>
      <c r="I122" s="38"/>
      <c r="J122" s="455">
        <f>IFERROR(VLOOKUP(H122,FEMA_2021_Equipment_Rates!$B$3:$I$569,5,FALSE),0)</f>
        <v>0</v>
      </c>
      <c r="K122" s="456">
        <f>IFERROR(VLOOKUP(H122,FEMA_2021_Equipment_Rates!$B$3:$I$569,4,FALSE),0)</f>
        <v>0</v>
      </c>
      <c r="L122" s="166">
        <f>IFERROR(VLOOKUP(H122,FEMA_2021_Equipment_Rates!$B$3:$I$569,8,FALSE),0)</f>
        <v>0</v>
      </c>
      <c r="M122" s="149"/>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83">
        <f t="shared" si="38"/>
        <v>0</v>
      </c>
      <c r="BK122" s="40">
        <f t="shared" si="39"/>
        <v>0</v>
      </c>
    </row>
    <row r="123" spans="3:63" ht="19.95" customHeight="1" x14ac:dyDescent="0.25">
      <c r="C123" s="99"/>
      <c r="D123" s="38"/>
      <c r="E123" s="38"/>
      <c r="F123" s="39"/>
      <c r="G123" s="308" t="str">
        <f>IF(F123="","",VLOOKUP(F123,Summary!$L$6:$M$106,2,FALSE))</f>
        <v/>
      </c>
      <c r="H123" s="39"/>
      <c r="I123" s="38"/>
      <c r="J123" s="455">
        <f>IFERROR(VLOOKUP(H123,FEMA_2021_Equipment_Rates!$B$3:$I$569,5,FALSE),0)</f>
        <v>0</v>
      </c>
      <c r="K123" s="456">
        <f>IFERROR(VLOOKUP(H123,FEMA_2021_Equipment_Rates!$B$3:$I$569,4,FALSE),0)</f>
        <v>0</v>
      </c>
      <c r="L123" s="166">
        <f>IFERROR(VLOOKUP(H123,FEMA_2021_Equipment_Rates!$B$3:$I$569,8,FALSE),0)</f>
        <v>0</v>
      </c>
      <c r="M123" s="149"/>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83">
        <f t="shared" si="38"/>
        <v>0</v>
      </c>
      <c r="BK123" s="40">
        <f t="shared" si="39"/>
        <v>0</v>
      </c>
    </row>
    <row r="124" spans="3:63" ht="19.95" customHeight="1" x14ac:dyDescent="0.25">
      <c r="C124" s="99"/>
      <c r="D124" s="38"/>
      <c r="E124" s="38"/>
      <c r="F124" s="39"/>
      <c r="G124" s="308" t="str">
        <f>IF(F124="","",VLOOKUP(F124,Summary!$L$6:$M$106,2,FALSE))</f>
        <v/>
      </c>
      <c r="H124" s="39"/>
      <c r="I124" s="38"/>
      <c r="J124" s="455">
        <f>IFERROR(VLOOKUP(H124,FEMA_2021_Equipment_Rates!$B$3:$I$569,5,FALSE),0)</f>
        <v>0</v>
      </c>
      <c r="K124" s="456">
        <f>IFERROR(VLOOKUP(H124,FEMA_2021_Equipment_Rates!$B$3:$I$569,4,FALSE),0)</f>
        <v>0</v>
      </c>
      <c r="L124" s="166">
        <f>IFERROR(VLOOKUP(H124,FEMA_2021_Equipment_Rates!$B$3:$I$569,8,FALSE),0)</f>
        <v>0</v>
      </c>
      <c r="M124" s="149"/>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83">
        <f t="shared" si="38"/>
        <v>0</v>
      </c>
      <c r="BK124" s="40">
        <f t="shared" si="39"/>
        <v>0</v>
      </c>
    </row>
    <row r="125" spans="3:63" ht="19.95" customHeight="1" x14ac:dyDescent="0.25">
      <c r="C125" s="99"/>
      <c r="D125" s="38"/>
      <c r="E125" s="38"/>
      <c r="F125" s="39"/>
      <c r="G125" s="308" t="str">
        <f>IF(F125="","",VLOOKUP(F125,Summary!$L$6:$M$106,2,FALSE))</f>
        <v/>
      </c>
      <c r="H125" s="39"/>
      <c r="I125" s="38"/>
      <c r="J125" s="455">
        <f>IFERROR(VLOOKUP(H125,FEMA_2021_Equipment_Rates!$B$3:$I$569,5,FALSE),0)</f>
        <v>0</v>
      </c>
      <c r="K125" s="456">
        <f>IFERROR(VLOOKUP(H125,FEMA_2021_Equipment_Rates!$B$3:$I$569,4,FALSE),0)</f>
        <v>0</v>
      </c>
      <c r="L125" s="166">
        <f>IFERROR(VLOOKUP(H125,FEMA_2021_Equipment_Rates!$B$3:$I$569,8,FALSE),0)</f>
        <v>0</v>
      </c>
      <c r="M125" s="149"/>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83">
        <f t="shared" si="38"/>
        <v>0</v>
      </c>
      <c r="BK125" s="40">
        <f t="shared" si="39"/>
        <v>0</v>
      </c>
    </row>
    <row r="126" spans="3:63" ht="19.95" customHeight="1" x14ac:dyDescent="0.25">
      <c r="C126" s="99"/>
      <c r="D126" s="38"/>
      <c r="E126" s="38"/>
      <c r="F126" s="39"/>
      <c r="G126" s="308" t="str">
        <f>IF(F126="","",VLOOKUP(F126,Summary!$L$6:$M$106,2,FALSE))</f>
        <v/>
      </c>
      <c r="H126" s="39"/>
      <c r="I126" s="38"/>
      <c r="J126" s="455">
        <f>IFERROR(VLOOKUP(H126,FEMA_2021_Equipment_Rates!$B$3:$I$569,5,FALSE),0)</f>
        <v>0</v>
      </c>
      <c r="K126" s="456">
        <f>IFERROR(VLOOKUP(H126,FEMA_2021_Equipment_Rates!$B$3:$I$569,4,FALSE),0)</f>
        <v>0</v>
      </c>
      <c r="L126" s="166">
        <f>IFERROR(VLOOKUP(H126,FEMA_2021_Equipment_Rates!$B$3:$I$569,8,FALSE),0)</f>
        <v>0</v>
      </c>
      <c r="M126" s="149"/>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83">
        <f t="shared" si="38"/>
        <v>0</v>
      </c>
      <c r="BK126" s="40">
        <f t="shared" si="39"/>
        <v>0</v>
      </c>
    </row>
    <row r="127" spans="3:63" ht="19.95" customHeight="1" x14ac:dyDescent="0.25">
      <c r="C127" s="99"/>
      <c r="D127" s="38"/>
      <c r="E127" s="38"/>
      <c r="F127" s="39"/>
      <c r="G127" s="308" t="str">
        <f>IF(F127="","",VLOOKUP(F127,Summary!$L$6:$M$106,2,FALSE))</f>
        <v/>
      </c>
      <c r="H127" s="39"/>
      <c r="I127" s="38"/>
      <c r="J127" s="455">
        <f>IFERROR(VLOOKUP(H127,FEMA_2021_Equipment_Rates!$B$3:$I$569,5,FALSE),0)</f>
        <v>0</v>
      </c>
      <c r="K127" s="456">
        <f>IFERROR(VLOOKUP(H127,FEMA_2021_Equipment_Rates!$B$3:$I$569,4,FALSE),0)</f>
        <v>0</v>
      </c>
      <c r="L127" s="166">
        <f>IFERROR(VLOOKUP(H127,FEMA_2021_Equipment_Rates!$B$3:$I$569,8,FALSE),0)</f>
        <v>0</v>
      </c>
      <c r="M127" s="149"/>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83">
        <f t="shared" si="38"/>
        <v>0</v>
      </c>
      <c r="BK127" s="40">
        <f t="shared" si="39"/>
        <v>0</v>
      </c>
    </row>
    <row r="128" spans="3:63" ht="19.95" customHeight="1" x14ac:dyDescent="0.25">
      <c r="C128" s="99"/>
      <c r="D128" s="38"/>
      <c r="E128" s="38"/>
      <c r="F128" s="39"/>
      <c r="G128" s="308" t="str">
        <f>IF(F128="","",VLOOKUP(F128,Summary!$L$6:$M$106,2,FALSE))</f>
        <v/>
      </c>
      <c r="H128" s="39"/>
      <c r="I128" s="38"/>
      <c r="J128" s="455">
        <f>IFERROR(VLOOKUP(H128,FEMA_2021_Equipment_Rates!$B$3:$I$569,5,FALSE),0)</f>
        <v>0</v>
      </c>
      <c r="K128" s="456">
        <f>IFERROR(VLOOKUP(H128,FEMA_2021_Equipment_Rates!$B$3:$I$569,4,FALSE),0)</f>
        <v>0</v>
      </c>
      <c r="L128" s="166">
        <f>IFERROR(VLOOKUP(H128,FEMA_2021_Equipment_Rates!$B$3:$I$569,8,FALSE),0)</f>
        <v>0</v>
      </c>
      <c r="M128" s="149"/>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83">
        <f t="shared" si="38"/>
        <v>0</v>
      </c>
      <c r="BK128" s="40">
        <f t="shared" si="39"/>
        <v>0</v>
      </c>
    </row>
    <row r="129" spans="3:63" ht="19.95" customHeight="1" x14ac:dyDescent="0.25">
      <c r="C129" s="99"/>
      <c r="D129" s="38"/>
      <c r="E129" s="38"/>
      <c r="F129" s="39"/>
      <c r="G129" s="308" t="str">
        <f>IF(F129="","",VLOOKUP(F129,Summary!$L$6:$M$106,2,FALSE))</f>
        <v/>
      </c>
      <c r="H129" s="39"/>
      <c r="I129" s="38"/>
      <c r="J129" s="455">
        <f>IFERROR(VLOOKUP(H129,FEMA_2021_Equipment_Rates!$B$3:$I$569,5,FALSE),0)</f>
        <v>0</v>
      </c>
      <c r="K129" s="456">
        <f>IFERROR(VLOOKUP(H129,FEMA_2021_Equipment_Rates!$B$3:$I$569,4,FALSE),0)</f>
        <v>0</v>
      </c>
      <c r="L129" s="166">
        <f>IFERROR(VLOOKUP(H129,FEMA_2021_Equipment_Rates!$B$3:$I$569,8,FALSE),0)</f>
        <v>0</v>
      </c>
      <c r="M129" s="149"/>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83">
        <f t="shared" si="38"/>
        <v>0</v>
      </c>
      <c r="BK129" s="40">
        <f t="shared" si="39"/>
        <v>0</v>
      </c>
    </row>
    <row r="130" spans="3:63" ht="19.95" customHeight="1" x14ac:dyDescent="0.25">
      <c r="C130" s="99"/>
      <c r="D130" s="38"/>
      <c r="E130" s="38"/>
      <c r="F130" s="39"/>
      <c r="G130" s="308" t="str">
        <f>IF(F130="","",VLOOKUP(F130,Summary!$L$6:$M$106,2,FALSE))</f>
        <v/>
      </c>
      <c r="H130" s="39"/>
      <c r="I130" s="38"/>
      <c r="J130" s="455">
        <f>IFERROR(VLOOKUP(H130,FEMA_2021_Equipment_Rates!$B$3:$I$569,5,FALSE),0)</f>
        <v>0</v>
      </c>
      <c r="K130" s="456">
        <f>IFERROR(VLOOKUP(H130,FEMA_2021_Equipment_Rates!$B$3:$I$569,4,FALSE),0)</f>
        <v>0</v>
      </c>
      <c r="L130" s="166">
        <f>IFERROR(VLOOKUP(H130,FEMA_2021_Equipment_Rates!$B$3:$I$569,8,FALSE),0)</f>
        <v>0</v>
      </c>
      <c r="M130" s="149"/>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83">
        <f t="shared" si="38"/>
        <v>0</v>
      </c>
      <c r="BK130" s="40">
        <f t="shared" si="39"/>
        <v>0</v>
      </c>
    </row>
    <row r="131" spans="3:63" ht="19.95" customHeight="1" x14ac:dyDescent="0.25">
      <c r="C131" s="99"/>
      <c r="D131" s="38"/>
      <c r="E131" s="38"/>
      <c r="F131" s="39"/>
      <c r="G131" s="308" t="str">
        <f>IF(F131="","",VLOOKUP(F131,Summary!$L$6:$M$106,2,FALSE))</f>
        <v/>
      </c>
      <c r="H131" s="39"/>
      <c r="I131" s="38"/>
      <c r="J131" s="455">
        <f>IFERROR(VLOOKUP(H131,FEMA_2021_Equipment_Rates!$B$3:$I$569,5,FALSE),0)</f>
        <v>0</v>
      </c>
      <c r="K131" s="456">
        <f>IFERROR(VLOOKUP(H131,FEMA_2021_Equipment_Rates!$B$3:$I$569,4,FALSE),0)</f>
        <v>0</v>
      </c>
      <c r="L131" s="166">
        <f>IFERROR(VLOOKUP(H131,FEMA_2021_Equipment_Rates!$B$3:$I$569,8,FALSE),0)</f>
        <v>0</v>
      </c>
      <c r="M131" s="149"/>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83">
        <f t="shared" si="38"/>
        <v>0</v>
      </c>
      <c r="BK131" s="40">
        <f t="shared" si="39"/>
        <v>0</v>
      </c>
    </row>
    <row r="132" spans="3:63" ht="19.95" customHeight="1" x14ac:dyDescent="0.25">
      <c r="C132" s="99"/>
      <c r="D132" s="38"/>
      <c r="E132" s="38"/>
      <c r="F132" s="39"/>
      <c r="G132" s="308" t="str">
        <f>IF(F132="","",VLOOKUP(F132,Summary!$L$6:$M$106,2,FALSE))</f>
        <v/>
      </c>
      <c r="H132" s="39"/>
      <c r="I132" s="38"/>
      <c r="J132" s="455">
        <f>IFERROR(VLOOKUP(H132,FEMA_2021_Equipment_Rates!$B$3:$I$569,5,FALSE),0)</f>
        <v>0</v>
      </c>
      <c r="K132" s="456">
        <f>IFERROR(VLOOKUP(H132,FEMA_2021_Equipment_Rates!$B$3:$I$569,4,FALSE),0)</f>
        <v>0</v>
      </c>
      <c r="L132" s="166">
        <f>IFERROR(VLOOKUP(H132,FEMA_2021_Equipment_Rates!$B$3:$I$569,8,FALSE),0)</f>
        <v>0</v>
      </c>
      <c r="M132" s="149"/>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83">
        <f t="shared" si="38"/>
        <v>0</v>
      </c>
      <c r="BK132" s="40">
        <f t="shared" si="39"/>
        <v>0</v>
      </c>
    </row>
    <row r="133" spans="3:63" ht="19.95" customHeight="1" x14ac:dyDescent="0.25">
      <c r="C133" s="99"/>
      <c r="D133" s="38"/>
      <c r="E133" s="38"/>
      <c r="F133" s="39"/>
      <c r="G133" s="308" t="str">
        <f>IF(F133="","",VLOOKUP(F133,Summary!$L$6:$M$106,2,FALSE))</f>
        <v/>
      </c>
      <c r="H133" s="39"/>
      <c r="I133" s="38"/>
      <c r="J133" s="455">
        <f>IFERROR(VLOOKUP(H133,FEMA_2021_Equipment_Rates!$B$3:$I$569,5,FALSE),0)</f>
        <v>0</v>
      </c>
      <c r="K133" s="456">
        <f>IFERROR(VLOOKUP(H133,FEMA_2021_Equipment_Rates!$B$3:$I$569,4,FALSE),0)</f>
        <v>0</v>
      </c>
      <c r="L133" s="166">
        <f>IFERROR(VLOOKUP(H133,FEMA_2021_Equipment_Rates!$B$3:$I$569,8,FALSE),0)</f>
        <v>0</v>
      </c>
      <c r="M133" s="149"/>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83">
        <f t="shared" si="38"/>
        <v>0</v>
      </c>
      <c r="BK133" s="40">
        <f t="shared" si="39"/>
        <v>0</v>
      </c>
    </row>
    <row r="134" spans="3:63" ht="19.95" customHeight="1" x14ac:dyDescent="0.25">
      <c r="C134" s="99"/>
      <c r="D134" s="38"/>
      <c r="E134" s="38"/>
      <c r="F134" s="39"/>
      <c r="G134" s="308" t="str">
        <f>IF(F134="","",VLOOKUP(F134,Summary!$L$6:$M$106,2,FALSE))</f>
        <v/>
      </c>
      <c r="H134" s="39"/>
      <c r="I134" s="38"/>
      <c r="J134" s="455">
        <f>IFERROR(VLOOKUP(H134,FEMA_2021_Equipment_Rates!$B$3:$I$569,5,FALSE),0)</f>
        <v>0</v>
      </c>
      <c r="K134" s="456">
        <f>IFERROR(VLOOKUP(H134,FEMA_2021_Equipment_Rates!$B$3:$I$569,4,FALSE),0)</f>
        <v>0</v>
      </c>
      <c r="L134" s="166">
        <f>IFERROR(VLOOKUP(H134,FEMA_2021_Equipment_Rates!$B$3:$I$569,8,FALSE),0)</f>
        <v>0</v>
      </c>
      <c r="M134" s="149"/>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83">
        <f t="shared" si="38"/>
        <v>0</v>
      </c>
      <c r="BK134" s="40">
        <f t="shared" si="39"/>
        <v>0</v>
      </c>
    </row>
    <row r="135" spans="3:63" ht="19.95" customHeight="1" x14ac:dyDescent="0.25">
      <c r="C135" s="99"/>
      <c r="D135" s="38"/>
      <c r="E135" s="38"/>
      <c r="F135" s="39"/>
      <c r="G135" s="308" t="str">
        <f>IF(F135="","",VLOOKUP(F135,Summary!$L$6:$M$106,2,FALSE))</f>
        <v/>
      </c>
      <c r="H135" s="39"/>
      <c r="I135" s="38"/>
      <c r="J135" s="455">
        <f>IFERROR(VLOOKUP(H135,FEMA_2021_Equipment_Rates!$B$3:$I$569,5,FALSE),0)</f>
        <v>0</v>
      </c>
      <c r="K135" s="456">
        <f>IFERROR(VLOOKUP(H135,FEMA_2021_Equipment_Rates!$B$3:$I$569,4,FALSE),0)</f>
        <v>0</v>
      </c>
      <c r="L135" s="166">
        <f>IFERROR(VLOOKUP(H135,FEMA_2021_Equipment_Rates!$B$3:$I$569,8,FALSE),0)</f>
        <v>0</v>
      </c>
      <c r="M135" s="149"/>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83">
        <f t="shared" si="38"/>
        <v>0</v>
      </c>
      <c r="BK135" s="40">
        <f t="shared" si="39"/>
        <v>0</v>
      </c>
    </row>
    <row r="136" spans="3:63" ht="19.95" customHeight="1" x14ac:dyDescent="0.25">
      <c r="C136" s="99"/>
      <c r="D136" s="38"/>
      <c r="E136" s="38"/>
      <c r="F136" s="39"/>
      <c r="G136" s="308" t="str">
        <f>IF(F136="","",VLOOKUP(F136,Summary!$L$6:$M$106,2,FALSE))</f>
        <v/>
      </c>
      <c r="H136" s="39"/>
      <c r="I136" s="38"/>
      <c r="J136" s="455">
        <f>IFERROR(VLOOKUP(H136,FEMA_2021_Equipment_Rates!$B$3:$I$569,5,FALSE),0)</f>
        <v>0</v>
      </c>
      <c r="K136" s="456">
        <f>IFERROR(VLOOKUP(H136,FEMA_2021_Equipment_Rates!$B$3:$I$569,4,FALSE),0)</f>
        <v>0</v>
      </c>
      <c r="L136" s="166">
        <f>IFERROR(VLOOKUP(H136,FEMA_2021_Equipment_Rates!$B$3:$I$569,8,FALSE),0)</f>
        <v>0</v>
      </c>
      <c r="M136" s="149"/>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83">
        <f t="shared" si="38"/>
        <v>0</v>
      </c>
      <c r="BK136" s="40">
        <f t="shared" si="39"/>
        <v>0</v>
      </c>
    </row>
    <row r="137" spans="3:63" ht="19.95" customHeight="1" x14ac:dyDescent="0.25">
      <c r="C137" s="99"/>
      <c r="D137" s="38"/>
      <c r="E137" s="38"/>
      <c r="F137" s="39"/>
      <c r="G137" s="308" t="str">
        <f>IF(F137="","",VLOOKUP(F137,Summary!$L$6:$M$106,2,FALSE))</f>
        <v/>
      </c>
      <c r="H137" s="39"/>
      <c r="I137" s="38"/>
      <c r="J137" s="455">
        <f>IFERROR(VLOOKUP(H137,FEMA_2021_Equipment_Rates!$B$3:$I$569,5,FALSE),0)</f>
        <v>0</v>
      </c>
      <c r="K137" s="456">
        <f>IFERROR(VLOOKUP(H137,FEMA_2021_Equipment_Rates!$B$3:$I$569,4,FALSE),0)</f>
        <v>0</v>
      </c>
      <c r="L137" s="166">
        <f>IFERROR(VLOOKUP(H137,FEMA_2021_Equipment_Rates!$B$3:$I$569,8,FALSE),0)</f>
        <v>0</v>
      </c>
      <c r="M137" s="149"/>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83">
        <f t="shared" si="38"/>
        <v>0</v>
      </c>
      <c r="BK137" s="40">
        <f t="shared" si="39"/>
        <v>0</v>
      </c>
    </row>
    <row r="138" spans="3:63" ht="19.95" customHeight="1" x14ac:dyDescent="0.25">
      <c r="C138" s="99"/>
      <c r="D138" s="38"/>
      <c r="E138" s="38"/>
      <c r="F138" s="39"/>
      <c r="G138" s="308" t="str">
        <f>IF(F138="","",VLOOKUP(F138,Summary!$L$6:$M$106,2,FALSE))</f>
        <v/>
      </c>
      <c r="H138" s="39"/>
      <c r="I138" s="38"/>
      <c r="J138" s="455">
        <f>IFERROR(VLOOKUP(H138,FEMA_2021_Equipment_Rates!$B$3:$I$569,5,FALSE),0)</f>
        <v>0</v>
      </c>
      <c r="K138" s="456">
        <f>IFERROR(VLOOKUP(H138,FEMA_2021_Equipment_Rates!$B$3:$I$569,4,FALSE),0)</f>
        <v>0</v>
      </c>
      <c r="L138" s="166">
        <f>IFERROR(VLOOKUP(H138,FEMA_2021_Equipment_Rates!$B$3:$I$569,8,FALSE),0)</f>
        <v>0</v>
      </c>
      <c r="M138" s="149"/>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83">
        <f t="shared" si="38"/>
        <v>0</v>
      </c>
      <c r="BK138" s="40">
        <f t="shared" si="39"/>
        <v>0</v>
      </c>
    </row>
    <row r="139" spans="3:63" ht="19.95" customHeight="1" x14ac:dyDescent="0.25">
      <c r="C139" s="99"/>
      <c r="D139" s="38"/>
      <c r="E139" s="38"/>
      <c r="F139" s="39"/>
      <c r="G139" s="308" t="str">
        <f>IF(F139="","",VLOOKUP(F139,Summary!$L$6:$M$106,2,FALSE))</f>
        <v/>
      </c>
      <c r="H139" s="39"/>
      <c r="I139" s="38"/>
      <c r="J139" s="455">
        <f>IFERROR(VLOOKUP(H139,FEMA_2021_Equipment_Rates!$B$3:$I$569,5,FALSE),0)</f>
        <v>0</v>
      </c>
      <c r="K139" s="456">
        <f>IFERROR(VLOOKUP(H139,FEMA_2021_Equipment_Rates!$B$3:$I$569,4,FALSE),0)</f>
        <v>0</v>
      </c>
      <c r="L139" s="166">
        <f>IFERROR(VLOOKUP(H139,FEMA_2021_Equipment_Rates!$B$3:$I$569,8,FALSE),0)</f>
        <v>0</v>
      </c>
      <c r="M139" s="149"/>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83">
        <f t="shared" si="38"/>
        <v>0</v>
      </c>
      <c r="BK139" s="40">
        <f t="shared" ref="BK139:BK150" si="40">L139*BJ139</f>
        <v>0</v>
      </c>
    </row>
    <row r="140" spans="3:63" ht="19.95" customHeight="1" x14ac:dyDescent="0.25">
      <c r="C140" s="99"/>
      <c r="D140" s="38"/>
      <c r="E140" s="38"/>
      <c r="F140" s="39"/>
      <c r="G140" s="308" t="str">
        <f>IF(F140="","",VLOOKUP(F140,Summary!$L$6:$M$106,2,FALSE))</f>
        <v/>
      </c>
      <c r="H140" s="39"/>
      <c r="I140" s="38"/>
      <c r="J140" s="455">
        <f>IFERROR(VLOOKUP(H140,FEMA_2021_Equipment_Rates!$B$3:$I$569,5,FALSE),0)</f>
        <v>0</v>
      </c>
      <c r="K140" s="456">
        <f>IFERROR(VLOOKUP(H140,FEMA_2021_Equipment_Rates!$B$3:$I$569,4,FALSE),0)</f>
        <v>0</v>
      </c>
      <c r="L140" s="166">
        <f>IFERROR(VLOOKUP(H140,FEMA_2021_Equipment_Rates!$B$3:$I$569,8,FALSE),0)</f>
        <v>0</v>
      </c>
      <c r="M140" s="149"/>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83">
        <f t="shared" si="38"/>
        <v>0</v>
      </c>
      <c r="BK140" s="40">
        <f t="shared" si="40"/>
        <v>0</v>
      </c>
    </row>
    <row r="141" spans="3:63" ht="19.95" customHeight="1" x14ac:dyDescent="0.25">
      <c r="C141" s="99"/>
      <c r="D141" s="38"/>
      <c r="E141" s="38"/>
      <c r="F141" s="39"/>
      <c r="G141" s="308" t="str">
        <f>IF(F141="","",VLOOKUP(F141,Summary!$L$6:$M$106,2,FALSE))</f>
        <v/>
      </c>
      <c r="H141" s="39"/>
      <c r="I141" s="38"/>
      <c r="J141" s="455">
        <f>IFERROR(VLOOKUP(H141,FEMA_2021_Equipment_Rates!$B$3:$I$569,5,FALSE),0)</f>
        <v>0</v>
      </c>
      <c r="K141" s="456">
        <f>IFERROR(VLOOKUP(H141,FEMA_2021_Equipment_Rates!$B$3:$I$569,4,FALSE),0)</f>
        <v>0</v>
      </c>
      <c r="L141" s="166">
        <f>IFERROR(VLOOKUP(H141,FEMA_2021_Equipment_Rates!$B$3:$I$569,8,FALSE),0)</f>
        <v>0</v>
      </c>
      <c r="M141" s="149"/>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83">
        <f t="shared" ref="BJ141:BJ150" si="41">SUM(M141:BI141)</f>
        <v>0</v>
      </c>
      <c r="BK141" s="40">
        <f t="shared" si="40"/>
        <v>0</v>
      </c>
    </row>
    <row r="142" spans="3:63" ht="19.95" customHeight="1" x14ac:dyDescent="0.25">
      <c r="C142" s="99"/>
      <c r="D142" s="38"/>
      <c r="E142" s="38"/>
      <c r="F142" s="39"/>
      <c r="G142" s="308" t="str">
        <f>IF(F142="","",VLOOKUP(F142,Summary!$L$6:$M$106,2,FALSE))</f>
        <v/>
      </c>
      <c r="H142" s="39"/>
      <c r="I142" s="38"/>
      <c r="J142" s="455">
        <f>IFERROR(VLOOKUP(H142,FEMA_2021_Equipment_Rates!$B$3:$I$569,5,FALSE),0)</f>
        <v>0</v>
      </c>
      <c r="K142" s="456">
        <f>IFERROR(VLOOKUP(H142,FEMA_2021_Equipment_Rates!$B$3:$I$569,4,FALSE),0)</f>
        <v>0</v>
      </c>
      <c r="L142" s="166">
        <f>IFERROR(VLOOKUP(H142,FEMA_2021_Equipment_Rates!$B$3:$I$569,8,FALSE),0)</f>
        <v>0</v>
      </c>
      <c r="M142" s="149"/>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83">
        <f t="shared" si="41"/>
        <v>0</v>
      </c>
      <c r="BK142" s="40">
        <f t="shared" si="40"/>
        <v>0</v>
      </c>
    </row>
    <row r="143" spans="3:63" ht="19.95" customHeight="1" x14ac:dyDescent="0.25">
      <c r="C143" s="99"/>
      <c r="D143" s="38"/>
      <c r="E143" s="38"/>
      <c r="F143" s="39"/>
      <c r="G143" s="308" t="str">
        <f>IF(F143="","",VLOOKUP(F143,Summary!$L$6:$M$106,2,FALSE))</f>
        <v/>
      </c>
      <c r="H143" s="39"/>
      <c r="I143" s="38"/>
      <c r="J143" s="455">
        <f>IFERROR(VLOOKUP(H143,FEMA_2021_Equipment_Rates!$B$3:$I$569,5,FALSE),0)</f>
        <v>0</v>
      </c>
      <c r="K143" s="456">
        <f>IFERROR(VLOOKUP(H143,FEMA_2021_Equipment_Rates!$B$3:$I$569,4,FALSE),0)</f>
        <v>0</v>
      </c>
      <c r="L143" s="166">
        <f>IFERROR(VLOOKUP(H143,FEMA_2021_Equipment_Rates!$B$3:$I$569,8,FALSE),0)</f>
        <v>0</v>
      </c>
      <c r="M143" s="149"/>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83">
        <f t="shared" si="41"/>
        <v>0</v>
      </c>
      <c r="BK143" s="40">
        <f t="shared" si="40"/>
        <v>0</v>
      </c>
    </row>
    <row r="144" spans="3:63" ht="19.95" customHeight="1" x14ac:dyDescent="0.25">
      <c r="C144" s="99"/>
      <c r="D144" s="38"/>
      <c r="E144" s="38"/>
      <c r="F144" s="39"/>
      <c r="G144" s="308" t="str">
        <f>IF(F144="","",VLOOKUP(F144,Summary!$L$6:$M$106,2,FALSE))</f>
        <v/>
      </c>
      <c r="H144" s="39"/>
      <c r="I144" s="38"/>
      <c r="J144" s="455">
        <f>IFERROR(VLOOKUP(H144,FEMA_2021_Equipment_Rates!$B$3:$I$569,5,FALSE),0)</f>
        <v>0</v>
      </c>
      <c r="K144" s="456">
        <f>IFERROR(VLOOKUP(H144,FEMA_2021_Equipment_Rates!$B$3:$I$569,4,FALSE),0)</f>
        <v>0</v>
      </c>
      <c r="L144" s="166">
        <f>IFERROR(VLOOKUP(H144,FEMA_2021_Equipment_Rates!$B$3:$I$569,8,FALSE),0)</f>
        <v>0</v>
      </c>
      <c r="M144" s="149"/>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83">
        <f t="shared" si="41"/>
        <v>0</v>
      </c>
      <c r="BK144" s="40">
        <f t="shared" si="40"/>
        <v>0</v>
      </c>
    </row>
    <row r="145" spans="3:63" ht="19.95" customHeight="1" x14ac:dyDescent="0.25">
      <c r="C145" s="99"/>
      <c r="D145" s="38"/>
      <c r="E145" s="38"/>
      <c r="F145" s="39"/>
      <c r="G145" s="308" t="str">
        <f>IF(F145="","",VLOOKUP(F145,Summary!$L$6:$M$106,2,FALSE))</f>
        <v/>
      </c>
      <c r="H145" s="39"/>
      <c r="I145" s="38"/>
      <c r="J145" s="455">
        <f>IFERROR(VLOOKUP(H145,FEMA_2021_Equipment_Rates!$B$3:$I$569,5,FALSE),0)</f>
        <v>0</v>
      </c>
      <c r="K145" s="456">
        <f>IFERROR(VLOOKUP(H145,FEMA_2021_Equipment_Rates!$B$3:$I$569,4,FALSE),0)</f>
        <v>0</v>
      </c>
      <c r="L145" s="166">
        <f>IFERROR(VLOOKUP(H145,FEMA_2021_Equipment_Rates!$B$3:$I$569,8,FALSE),0)</f>
        <v>0</v>
      </c>
      <c r="M145" s="149"/>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83">
        <f t="shared" si="41"/>
        <v>0</v>
      </c>
      <c r="BK145" s="40">
        <f t="shared" si="40"/>
        <v>0</v>
      </c>
    </row>
    <row r="146" spans="3:63" ht="19.95" customHeight="1" x14ac:dyDescent="0.25">
      <c r="C146" s="99"/>
      <c r="D146" s="38"/>
      <c r="E146" s="38"/>
      <c r="F146" s="39"/>
      <c r="G146" s="308" t="str">
        <f>IF(F146="","",VLOOKUP(F146,Summary!$L$6:$M$106,2,FALSE))</f>
        <v/>
      </c>
      <c r="H146" s="39"/>
      <c r="I146" s="38"/>
      <c r="J146" s="455">
        <f>IFERROR(VLOOKUP(H146,FEMA_2021_Equipment_Rates!$B$3:$I$569,5,FALSE),0)</f>
        <v>0</v>
      </c>
      <c r="K146" s="456">
        <f>IFERROR(VLOOKUP(H146,FEMA_2021_Equipment_Rates!$B$3:$I$569,4,FALSE),0)</f>
        <v>0</v>
      </c>
      <c r="L146" s="166">
        <f>IFERROR(VLOOKUP(H146,FEMA_2021_Equipment_Rates!$B$3:$I$569,8,FALSE),0)</f>
        <v>0</v>
      </c>
      <c r="M146" s="149"/>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83">
        <f t="shared" si="41"/>
        <v>0</v>
      </c>
      <c r="BK146" s="40">
        <f t="shared" si="40"/>
        <v>0</v>
      </c>
    </row>
    <row r="147" spans="3:63" ht="19.95" customHeight="1" x14ac:dyDescent="0.25">
      <c r="C147" s="99"/>
      <c r="D147" s="38"/>
      <c r="E147" s="38"/>
      <c r="F147" s="39"/>
      <c r="G147" s="308" t="str">
        <f>IF(F147="","",VLOOKUP(F147,Summary!$L$6:$M$106,2,FALSE))</f>
        <v/>
      </c>
      <c r="H147" s="39"/>
      <c r="I147" s="38"/>
      <c r="J147" s="455">
        <f>IFERROR(VLOOKUP(H147,FEMA_2021_Equipment_Rates!$B$3:$I$569,5,FALSE),0)</f>
        <v>0</v>
      </c>
      <c r="K147" s="456">
        <f>IFERROR(VLOOKUP(H147,FEMA_2021_Equipment_Rates!$B$3:$I$569,4,FALSE),0)</f>
        <v>0</v>
      </c>
      <c r="L147" s="166">
        <f>IFERROR(VLOOKUP(H147,FEMA_2021_Equipment_Rates!$B$3:$I$569,8,FALSE),0)</f>
        <v>0</v>
      </c>
      <c r="M147" s="149"/>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83">
        <f t="shared" si="41"/>
        <v>0</v>
      </c>
      <c r="BK147" s="40">
        <f t="shared" si="40"/>
        <v>0</v>
      </c>
    </row>
    <row r="148" spans="3:63" ht="19.95" customHeight="1" x14ac:dyDescent="0.25">
      <c r="C148" s="99"/>
      <c r="D148" s="38"/>
      <c r="E148" s="38"/>
      <c r="F148" s="39"/>
      <c r="G148" s="308" t="str">
        <f>IF(F148="","",VLOOKUP(F148,Summary!$L$6:$M$106,2,FALSE))</f>
        <v/>
      </c>
      <c r="H148" s="39"/>
      <c r="I148" s="38"/>
      <c r="J148" s="455">
        <f>IFERROR(VLOOKUP(H148,FEMA_2021_Equipment_Rates!$B$3:$I$569,5,FALSE),0)</f>
        <v>0</v>
      </c>
      <c r="K148" s="456">
        <f>IFERROR(VLOOKUP(H148,FEMA_2021_Equipment_Rates!$B$3:$I$569,4,FALSE),0)</f>
        <v>0</v>
      </c>
      <c r="L148" s="166">
        <f>IFERROR(VLOOKUP(H148,FEMA_2021_Equipment_Rates!$B$3:$I$569,8,FALSE),0)</f>
        <v>0</v>
      </c>
      <c r="M148" s="149"/>
      <c r="N148" s="144"/>
      <c r="O148" s="144"/>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83">
        <f t="shared" si="41"/>
        <v>0</v>
      </c>
      <c r="BK148" s="40">
        <f t="shared" si="40"/>
        <v>0</v>
      </c>
    </row>
    <row r="149" spans="3:63" ht="19.95" customHeight="1" x14ac:dyDescent="0.25">
      <c r="C149" s="99"/>
      <c r="D149" s="38"/>
      <c r="E149" s="38"/>
      <c r="F149" s="39"/>
      <c r="G149" s="308" t="str">
        <f>IF(F149="","",VLOOKUP(F149,Summary!$L$6:$M$106,2,FALSE))</f>
        <v/>
      </c>
      <c r="H149" s="39"/>
      <c r="I149" s="38"/>
      <c r="J149" s="455">
        <f>IFERROR(VLOOKUP(H149,FEMA_2021_Equipment_Rates!$B$3:$I$569,5,FALSE),0)</f>
        <v>0</v>
      </c>
      <c r="K149" s="456">
        <f>IFERROR(VLOOKUP(H149,FEMA_2021_Equipment_Rates!$B$3:$I$569,4,FALSE),0)</f>
        <v>0</v>
      </c>
      <c r="L149" s="166">
        <f>IFERROR(VLOOKUP(H149,FEMA_2021_Equipment_Rates!$B$3:$I$569,8,FALSE),0)</f>
        <v>0</v>
      </c>
      <c r="M149" s="149"/>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83">
        <f t="shared" si="41"/>
        <v>0</v>
      </c>
      <c r="BK149" s="40">
        <f t="shared" si="40"/>
        <v>0</v>
      </c>
    </row>
    <row r="150" spans="3:63" ht="19.95" customHeight="1" thickBot="1" x14ac:dyDescent="0.3">
      <c r="C150" s="100"/>
      <c r="D150" s="101"/>
      <c r="E150" s="101"/>
      <c r="F150" s="203"/>
      <c r="G150" s="457" t="str">
        <f>IF(F150="","",VLOOKUP(F150,Summary!$L$6:$M$106,2,FALSE))</f>
        <v/>
      </c>
      <c r="H150" s="203"/>
      <c r="I150" s="101"/>
      <c r="J150" s="458">
        <f>IFERROR(VLOOKUP(H150,FEMA_2021_Equipment_Rates!$B$3:$I$569,5,FALSE),0)</f>
        <v>0</v>
      </c>
      <c r="K150" s="459">
        <f>IFERROR(VLOOKUP(H150,FEMA_2021_Equipment_Rates!$B$3:$I$569,4,FALSE),0)</f>
        <v>0</v>
      </c>
      <c r="L150" s="195">
        <f>IFERROR(VLOOKUP(H150,FEMA_2021_Equipment_Rates!$B$3:$I$569,8,FALSE),0)</f>
        <v>0</v>
      </c>
      <c r="M150" s="150"/>
      <c r="N150" s="151"/>
      <c r="O150" s="151"/>
      <c r="P150" s="151"/>
      <c r="Q150" s="151"/>
      <c r="R150" s="151"/>
      <c r="S150" s="151"/>
      <c r="T150" s="151"/>
      <c r="U150" s="151"/>
      <c r="V150" s="151"/>
      <c r="W150" s="151"/>
      <c r="X150" s="151"/>
      <c r="Y150" s="151"/>
      <c r="Z150" s="151"/>
      <c r="AA150" s="151"/>
      <c r="AB150" s="151"/>
      <c r="AC150" s="151"/>
      <c r="AD150" s="151"/>
      <c r="AE150" s="151"/>
      <c r="AF150" s="151"/>
      <c r="AG150" s="151"/>
      <c r="AH150" s="151"/>
      <c r="AI150" s="151"/>
      <c r="AJ150" s="151"/>
      <c r="AK150" s="151"/>
      <c r="AL150" s="151"/>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1"/>
      <c r="BJ150" s="183">
        <f t="shared" si="41"/>
        <v>0</v>
      </c>
      <c r="BK150" s="102">
        <f t="shared" si="40"/>
        <v>0</v>
      </c>
    </row>
    <row r="151" spans="3:63" x14ac:dyDescent="0.25">
      <c r="G151" s="460"/>
      <c r="H151" s="461"/>
    </row>
    <row r="152" spans="3:63" x14ac:dyDescent="0.25">
      <c r="G152" s="460"/>
      <c r="H152" s="82"/>
    </row>
    <row r="153" spans="3:63" x14ac:dyDescent="0.25">
      <c r="G153" s="460"/>
      <c r="H153" s="82"/>
    </row>
    <row r="154" spans="3:63" x14ac:dyDescent="0.25">
      <c r="G154" s="460"/>
      <c r="H154" s="82"/>
    </row>
    <row r="155" spans="3:63" x14ac:dyDescent="0.25">
      <c r="G155" s="460"/>
      <c r="H155" s="82"/>
    </row>
    <row r="156" spans="3:63" x14ac:dyDescent="0.25">
      <c r="G156" s="460"/>
      <c r="H156" s="82"/>
    </row>
    <row r="157" spans="3:63" x14ac:dyDescent="0.25">
      <c r="G157" s="460"/>
      <c r="H157" s="82"/>
    </row>
    <row r="158" spans="3:63" x14ac:dyDescent="0.25">
      <c r="G158" s="460"/>
      <c r="H158" s="82"/>
    </row>
    <row r="159" spans="3:63" x14ac:dyDescent="0.25">
      <c r="G159" s="460"/>
      <c r="H159" s="82"/>
    </row>
    <row r="160" spans="3:63" x14ac:dyDescent="0.25">
      <c r="G160" s="460"/>
      <c r="H160" s="82"/>
    </row>
    <row r="161" spans="7:8" x14ac:dyDescent="0.25">
      <c r="G161" s="460"/>
      <c r="H161" s="82"/>
    </row>
    <row r="162" spans="7:8" x14ac:dyDescent="0.25">
      <c r="G162" s="460"/>
      <c r="H162" s="82"/>
    </row>
    <row r="163" spans="7:8" x14ac:dyDescent="0.25">
      <c r="G163" s="460"/>
      <c r="H163" s="82"/>
    </row>
    <row r="164" spans="7:8" x14ac:dyDescent="0.25">
      <c r="G164" s="460"/>
      <c r="H164" s="82"/>
    </row>
    <row r="165" spans="7:8" x14ac:dyDescent="0.25">
      <c r="G165" s="460"/>
      <c r="H165" s="82"/>
    </row>
    <row r="166" spans="7:8" x14ac:dyDescent="0.25">
      <c r="G166" s="460"/>
      <c r="H166" s="82"/>
    </row>
    <row r="167" spans="7:8" x14ac:dyDescent="0.25">
      <c r="G167" s="460"/>
      <c r="H167" s="82"/>
    </row>
    <row r="168" spans="7:8" x14ac:dyDescent="0.25">
      <c r="G168" s="460"/>
      <c r="H168" s="82"/>
    </row>
    <row r="169" spans="7:8" x14ac:dyDescent="0.25">
      <c r="G169" s="460"/>
      <c r="H169" s="82"/>
    </row>
    <row r="170" spans="7:8" x14ac:dyDescent="0.25">
      <c r="G170" s="460"/>
      <c r="H170" s="82"/>
    </row>
    <row r="171" spans="7:8" x14ac:dyDescent="0.25">
      <c r="G171" s="460"/>
      <c r="H171" s="82"/>
    </row>
    <row r="172" spans="7:8" x14ac:dyDescent="0.25">
      <c r="G172" s="460"/>
      <c r="H172" s="82"/>
    </row>
    <row r="173" spans="7:8" x14ac:dyDescent="0.25">
      <c r="G173" s="460"/>
      <c r="H173" s="82"/>
    </row>
    <row r="174" spans="7:8" x14ac:dyDescent="0.25">
      <c r="G174" s="460"/>
      <c r="H174" s="82"/>
    </row>
    <row r="175" spans="7:8" x14ac:dyDescent="0.25">
      <c r="G175" s="460"/>
      <c r="H175" s="82"/>
    </row>
    <row r="176" spans="7:8" x14ac:dyDescent="0.25">
      <c r="G176" s="460"/>
      <c r="H176" s="82"/>
    </row>
    <row r="177" spans="7:8" x14ac:dyDescent="0.25">
      <c r="G177" s="460"/>
      <c r="H177" s="82"/>
    </row>
    <row r="178" spans="7:8" x14ac:dyDescent="0.25">
      <c r="G178" s="460"/>
      <c r="H178" s="82"/>
    </row>
    <row r="179" spans="7:8" x14ac:dyDescent="0.25">
      <c r="G179" s="460"/>
      <c r="H179" s="82"/>
    </row>
    <row r="180" spans="7:8" x14ac:dyDescent="0.25">
      <c r="G180" s="460"/>
      <c r="H180" s="82"/>
    </row>
    <row r="181" spans="7:8" x14ac:dyDescent="0.25">
      <c r="G181" s="460"/>
      <c r="H181" s="82"/>
    </row>
    <row r="182" spans="7:8" x14ac:dyDescent="0.25">
      <c r="G182" s="460"/>
      <c r="H182" s="82"/>
    </row>
    <row r="183" spans="7:8" x14ac:dyDescent="0.25">
      <c r="G183" s="460"/>
      <c r="H183" s="82"/>
    </row>
    <row r="184" spans="7:8" x14ac:dyDescent="0.25">
      <c r="G184" s="460"/>
      <c r="H184" s="82"/>
    </row>
    <row r="185" spans="7:8" x14ac:dyDescent="0.25">
      <c r="G185" s="460"/>
      <c r="H185" s="82"/>
    </row>
    <row r="186" spans="7:8" x14ac:dyDescent="0.25">
      <c r="G186" s="460"/>
      <c r="H186" s="82"/>
    </row>
    <row r="187" spans="7:8" x14ac:dyDescent="0.25">
      <c r="G187" s="460"/>
      <c r="H187" s="82"/>
    </row>
    <row r="188" spans="7:8" x14ac:dyDescent="0.25">
      <c r="G188" s="460"/>
      <c r="H188" s="82"/>
    </row>
    <row r="189" spans="7:8" x14ac:dyDescent="0.25">
      <c r="G189" s="460"/>
      <c r="H189" s="82"/>
    </row>
    <row r="190" spans="7:8" x14ac:dyDescent="0.25">
      <c r="G190" s="460"/>
      <c r="H190" s="82"/>
    </row>
    <row r="191" spans="7:8" x14ac:dyDescent="0.25">
      <c r="G191" s="460"/>
      <c r="H191" s="82"/>
    </row>
    <row r="192" spans="7:8" x14ac:dyDescent="0.25">
      <c r="G192" s="460"/>
      <c r="H192" s="82"/>
    </row>
    <row r="193" spans="7:8" x14ac:dyDescent="0.25">
      <c r="G193" s="460"/>
      <c r="H193" s="82"/>
    </row>
    <row r="194" spans="7:8" x14ac:dyDescent="0.25">
      <c r="G194" s="460"/>
      <c r="H194" s="82"/>
    </row>
    <row r="195" spans="7:8" x14ac:dyDescent="0.25">
      <c r="G195" s="460"/>
      <c r="H195" s="82"/>
    </row>
    <row r="196" spans="7:8" x14ac:dyDescent="0.25">
      <c r="G196" s="460"/>
      <c r="H196" s="82"/>
    </row>
    <row r="197" spans="7:8" x14ac:dyDescent="0.25">
      <c r="G197" s="460"/>
      <c r="H197" s="82"/>
    </row>
    <row r="198" spans="7:8" x14ac:dyDescent="0.25">
      <c r="G198" s="460"/>
      <c r="H198" s="82"/>
    </row>
    <row r="199" spans="7:8" x14ac:dyDescent="0.25">
      <c r="G199" s="460"/>
      <c r="H199" s="82"/>
    </row>
    <row r="200" spans="7:8" x14ac:dyDescent="0.25">
      <c r="G200" s="460"/>
      <c r="H200" s="82"/>
    </row>
    <row r="201" spans="7:8" x14ac:dyDescent="0.25">
      <c r="G201" s="460"/>
      <c r="H201" s="82"/>
    </row>
    <row r="202" spans="7:8" x14ac:dyDescent="0.25">
      <c r="G202" s="460"/>
      <c r="H202" s="82"/>
    </row>
    <row r="203" spans="7:8" x14ac:dyDescent="0.25">
      <c r="G203" s="460"/>
      <c r="H203" s="82"/>
    </row>
    <row r="204" spans="7:8" x14ac:dyDescent="0.25">
      <c r="G204" s="460"/>
      <c r="H204" s="82"/>
    </row>
    <row r="205" spans="7:8" x14ac:dyDescent="0.25">
      <c r="G205" s="460"/>
      <c r="H205" s="82"/>
    </row>
    <row r="206" spans="7:8" x14ac:dyDescent="0.25">
      <c r="G206" s="460"/>
      <c r="H206" s="82"/>
    </row>
    <row r="207" spans="7:8" x14ac:dyDescent="0.25">
      <c r="G207" s="460"/>
      <c r="H207" s="82"/>
    </row>
    <row r="208" spans="7:8" x14ac:dyDescent="0.25">
      <c r="G208" s="460"/>
      <c r="H208" s="82"/>
    </row>
    <row r="209" spans="7:8" x14ac:dyDescent="0.25">
      <c r="G209" s="460"/>
      <c r="H209" s="82"/>
    </row>
    <row r="210" spans="7:8" x14ac:dyDescent="0.25">
      <c r="G210" s="460"/>
      <c r="H210" s="82"/>
    </row>
    <row r="211" spans="7:8" x14ac:dyDescent="0.25">
      <c r="G211" s="460"/>
      <c r="H211" s="82"/>
    </row>
    <row r="212" spans="7:8" x14ac:dyDescent="0.25">
      <c r="G212" s="460"/>
      <c r="H212" s="82"/>
    </row>
    <row r="213" spans="7:8" x14ac:dyDescent="0.25">
      <c r="G213" s="460"/>
      <c r="H213" s="82"/>
    </row>
    <row r="214" spans="7:8" x14ac:dyDescent="0.25">
      <c r="G214" s="460"/>
      <c r="H214" s="82"/>
    </row>
    <row r="215" spans="7:8" x14ac:dyDescent="0.25">
      <c r="G215" s="460"/>
      <c r="H215" s="82"/>
    </row>
    <row r="216" spans="7:8" x14ac:dyDescent="0.25">
      <c r="G216" s="460"/>
      <c r="H216" s="82"/>
    </row>
    <row r="217" spans="7:8" x14ac:dyDescent="0.25">
      <c r="G217" s="460"/>
      <c r="H217" s="82"/>
    </row>
    <row r="218" spans="7:8" x14ac:dyDescent="0.25">
      <c r="G218" s="460"/>
      <c r="H218" s="82"/>
    </row>
    <row r="219" spans="7:8" x14ac:dyDescent="0.25">
      <c r="G219" s="460"/>
      <c r="H219" s="82"/>
    </row>
    <row r="220" spans="7:8" x14ac:dyDescent="0.25">
      <c r="G220" s="460"/>
      <c r="H220" s="82"/>
    </row>
    <row r="221" spans="7:8" x14ac:dyDescent="0.25">
      <c r="G221" s="460"/>
      <c r="H221" s="82"/>
    </row>
    <row r="222" spans="7:8" x14ac:dyDescent="0.25">
      <c r="G222" s="460"/>
      <c r="H222" s="82"/>
    </row>
    <row r="223" spans="7:8" x14ac:dyDescent="0.25">
      <c r="G223" s="460"/>
      <c r="H223" s="82"/>
    </row>
    <row r="224" spans="7:8" x14ac:dyDescent="0.25">
      <c r="G224" s="460"/>
      <c r="H224" s="82"/>
    </row>
    <row r="225" spans="7:8" x14ac:dyDescent="0.25">
      <c r="G225" s="460"/>
      <c r="H225" s="82"/>
    </row>
    <row r="226" spans="7:8" x14ac:dyDescent="0.25">
      <c r="G226" s="460"/>
      <c r="H226" s="82"/>
    </row>
    <row r="227" spans="7:8" x14ac:dyDescent="0.25">
      <c r="G227" s="460"/>
      <c r="H227" s="82"/>
    </row>
    <row r="228" spans="7:8" x14ac:dyDescent="0.25">
      <c r="G228" s="460"/>
      <c r="H228" s="82"/>
    </row>
    <row r="229" spans="7:8" x14ac:dyDescent="0.25">
      <c r="G229" s="460"/>
      <c r="H229" s="82"/>
    </row>
    <row r="230" spans="7:8" x14ac:dyDescent="0.25">
      <c r="G230" s="460"/>
      <c r="H230" s="82"/>
    </row>
    <row r="231" spans="7:8" x14ac:dyDescent="0.25">
      <c r="G231" s="460"/>
      <c r="H231" s="82"/>
    </row>
    <row r="232" spans="7:8" x14ac:dyDescent="0.25">
      <c r="G232" s="460"/>
      <c r="H232" s="82"/>
    </row>
    <row r="233" spans="7:8" x14ac:dyDescent="0.25">
      <c r="G233" s="460"/>
      <c r="H233" s="82"/>
    </row>
    <row r="234" spans="7:8" x14ac:dyDescent="0.25">
      <c r="G234" s="460"/>
      <c r="H234" s="82"/>
    </row>
    <row r="235" spans="7:8" x14ac:dyDescent="0.25">
      <c r="G235" s="460"/>
      <c r="H235" s="82"/>
    </row>
    <row r="236" spans="7:8" x14ac:dyDescent="0.25">
      <c r="G236" s="460"/>
      <c r="H236" s="82"/>
    </row>
    <row r="237" spans="7:8" x14ac:dyDescent="0.25">
      <c r="G237" s="460"/>
      <c r="H237" s="82"/>
    </row>
    <row r="238" spans="7:8" x14ac:dyDescent="0.25">
      <c r="G238" s="460"/>
      <c r="H238" s="82"/>
    </row>
    <row r="239" spans="7:8" x14ac:dyDescent="0.25">
      <c r="G239" s="460"/>
      <c r="H239" s="82"/>
    </row>
    <row r="240" spans="7:8" x14ac:dyDescent="0.25">
      <c r="G240" s="460"/>
      <c r="H240" s="82"/>
    </row>
    <row r="241" spans="7:8" x14ac:dyDescent="0.25">
      <c r="G241" s="460"/>
      <c r="H241" s="82"/>
    </row>
    <row r="242" spans="7:8" x14ac:dyDescent="0.25">
      <c r="G242" s="460"/>
      <c r="H242" s="82"/>
    </row>
    <row r="243" spans="7:8" x14ac:dyDescent="0.25">
      <c r="G243" s="460"/>
      <c r="H243" s="82"/>
    </row>
    <row r="244" spans="7:8" x14ac:dyDescent="0.25">
      <c r="G244" s="460"/>
      <c r="H244" s="82"/>
    </row>
    <row r="245" spans="7:8" x14ac:dyDescent="0.25">
      <c r="G245" s="460"/>
      <c r="H245" s="82"/>
    </row>
    <row r="246" spans="7:8" x14ac:dyDescent="0.25">
      <c r="G246" s="460"/>
      <c r="H246" s="82"/>
    </row>
    <row r="247" spans="7:8" x14ac:dyDescent="0.25">
      <c r="G247" s="460"/>
      <c r="H247" s="82"/>
    </row>
    <row r="248" spans="7:8" x14ac:dyDescent="0.25">
      <c r="G248" s="460"/>
      <c r="H248" s="82"/>
    </row>
    <row r="249" spans="7:8" x14ac:dyDescent="0.25">
      <c r="G249" s="460"/>
      <c r="H249" s="82"/>
    </row>
    <row r="250" spans="7:8" x14ac:dyDescent="0.25">
      <c r="G250" s="460"/>
      <c r="H250" s="82"/>
    </row>
    <row r="251" spans="7:8" x14ac:dyDescent="0.25">
      <c r="G251" s="460"/>
      <c r="H251" s="82"/>
    </row>
    <row r="252" spans="7:8" x14ac:dyDescent="0.25">
      <c r="G252" s="460"/>
      <c r="H252" s="82"/>
    </row>
    <row r="253" spans="7:8" x14ac:dyDescent="0.25">
      <c r="G253" s="460"/>
      <c r="H253" s="82"/>
    </row>
    <row r="254" spans="7:8" x14ac:dyDescent="0.25">
      <c r="G254" s="460"/>
      <c r="H254" s="82"/>
    </row>
    <row r="255" spans="7:8" x14ac:dyDescent="0.25">
      <c r="G255" s="460"/>
      <c r="H255" s="82"/>
    </row>
    <row r="256" spans="7:8" x14ac:dyDescent="0.25">
      <c r="G256" s="460"/>
      <c r="H256" s="82"/>
    </row>
    <row r="257" spans="7:8" x14ac:dyDescent="0.25">
      <c r="G257" s="460"/>
      <c r="H257" s="82"/>
    </row>
    <row r="258" spans="7:8" x14ac:dyDescent="0.25">
      <c r="G258" s="460"/>
      <c r="H258" s="82"/>
    </row>
    <row r="259" spans="7:8" x14ac:dyDescent="0.25">
      <c r="G259" s="460"/>
      <c r="H259" s="82"/>
    </row>
    <row r="260" spans="7:8" x14ac:dyDescent="0.25">
      <c r="G260" s="460"/>
      <c r="H260" s="82"/>
    </row>
    <row r="261" spans="7:8" x14ac:dyDescent="0.25">
      <c r="G261" s="460"/>
      <c r="H261" s="82"/>
    </row>
    <row r="262" spans="7:8" x14ac:dyDescent="0.25">
      <c r="G262" s="460"/>
      <c r="H262" s="82"/>
    </row>
    <row r="263" spans="7:8" x14ac:dyDescent="0.25">
      <c r="G263" s="460"/>
      <c r="H263" s="82"/>
    </row>
    <row r="264" spans="7:8" x14ac:dyDescent="0.25">
      <c r="G264" s="460"/>
      <c r="H264" s="82"/>
    </row>
    <row r="265" spans="7:8" x14ac:dyDescent="0.25">
      <c r="G265" s="460"/>
      <c r="H265" s="82"/>
    </row>
    <row r="266" spans="7:8" x14ac:dyDescent="0.25">
      <c r="G266" s="460"/>
      <c r="H266" s="82"/>
    </row>
    <row r="267" spans="7:8" x14ac:dyDescent="0.25">
      <c r="G267" s="460"/>
      <c r="H267" s="82"/>
    </row>
    <row r="268" spans="7:8" x14ac:dyDescent="0.25">
      <c r="G268" s="460"/>
      <c r="H268" s="82"/>
    </row>
    <row r="269" spans="7:8" x14ac:dyDescent="0.25">
      <c r="G269" s="460"/>
      <c r="H269" s="82"/>
    </row>
    <row r="270" spans="7:8" x14ac:dyDescent="0.25">
      <c r="G270" s="460"/>
      <c r="H270" s="82"/>
    </row>
    <row r="271" spans="7:8" x14ac:dyDescent="0.25">
      <c r="G271" s="460"/>
      <c r="H271" s="82"/>
    </row>
    <row r="272" spans="7:8" x14ac:dyDescent="0.25">
      <c r="G272" s="460"/>
      <c r="H272" s="82"/>
    </row>
    <row r="273" spans="7:8" x14ac:dyDescent="0.25">
      <c r="G273" s="460"/>
      <c r="H273" s="82"/>
    </row>
    <row r="274" spans="7:8" x14ac:dyDescent="0.25">
      <c r="G274" s="460"/>
      <c r="H274" s="82"/>
    </row>
    <row r="275" spans="7:8" x14ac:dyDescent="0.25">
      <c r="G275" s="460"/>
      <c r="H275" s="82"/>
    </row>
    <row r="276" spans="7:8" x14ac:dyDescent="0.25">
      <c r="G276" s="460"/>
      <c r="H276" s="82"/>
    </row>
    <row r="277" spans="7:8" x14ac:dyDescent="0.25">
      <c r="G277" s="460"/>
      <c r="H277" s="82"/>
    </row>
    <row r="278" spans="7:8" x14ac:dyDescent="0.25">
      <c r="G278" s="460"/>
      <c r="H278" s="82"/>
    </row>
    <row r="279" spans="7:8" x14ac:dyDescent="0.25">
      <c r="G279" s="460"/>
      <c r="H279" s="82"/>
    </row>
    <row r="280" spans="7:8" x14ac:dyDescent="0.25">
      <c r="G280" s="460"/>
      <c r="H280" s="82"/>
    </row>
    <row r="281" spans="7:8" x14ac:dyDescent="0.25">
      <c r="G281" s="460"/>
      <c r="H281" s="82"/>
    </row>
    <row r="282" spans="7:8" x14ac:dyDescent="0.25">
      <c r="G282" s="460"/>
      <c r="H282" s="82"/>
    </row>
    <row r="283" spans="7:8" x14ac:dyDescent="0.25">
      <c r="G283" s="460"/>
      <c r="H283" s="82"/>
    </row>
    <row r="284" spans="7:8" x14ac:dyDescent="0.25">
      <c r="G284" s="460"/>
      <c r="H284" s="82"/>
    </row>
    <row r="285" spans="7:8" x14ac:dyDescent="0.25">
      <c r="G285" s="460"/>
      <c r="H285" s="82"/>
    </row>
    <row r="286" spans="7:8" x14ac:dyDescent="0.25">
      <c r="G286" s="460"/>
      <c r="H286" s="82"/>
    </row>
    <row r="287" spans="7:8" x14ac:dyDescent="0.25">
      <c r="G287" s="460"/>
      <c r="H287" s="82"/>
    </row>
    <row r="288" spans="7:8" x14ac:dyDescent="0.25">
      <c r="G288" s="460"/>
      <c r="H288" s="82"/>
    </row>
    <row r="289" spans="7:8" x14ac:dyDescent="0.25">
      <c r="G289" s="460"/>
      <c r="H289" s="82"/>
    </row>
    <row r="290" spans="7:8" x14ac:dyDescent="0.25">
      <c r="G290" s="460"/>
      <c r="H290" s="82"/>
    </row>
    <row r="291" spans="7:8" x14ac:dyDescent="0.25">
      <c r="G291" s="460"/>
      <c r="H291" s="82"/>
    </row>
    <row r="292" spans="7:8" x14ac:dyDescent="0.25">
      <c r="G292" s="460"/>
      <c r="H292" s="82"/>
    </row>
    <row r="293" spans="7:8" x14ac:dyDescent="0.25">
      <c r="G293" s="460"/>
      <c r="H293" s="82"/>
    </row>
    <row r="294" spans="7:8" x14ac:dyDescent="0.25">
      <c r="G294" s="460"/>
      <c r="H294" s="82"/>
    </row>
    <row r="295" spans="7:8" x14ac:dyDescent="0.25">
      <c r="G295" s="460"/>
      <c r="H295" s="82"/>
    </row>
    <row r="296" spans="7:8" x14ac:dyDescent="0.25">
      <c r="G296" s="460"/>
      <c r="H296" s="82"/>
    </row>
    <row r="297" spans="7:8" x14ac:dyDescent="0.25">
      <c r="G297" s="460"/>
      <c r="H297" s="82"/>
    </row>
  </sheetData>
  <sheetProtection selectLockedCells="1"/>
  <mergeCells count="77">
    <mergeCell ref="O8:O10"/>
    <mergeCell ref="L8:L10"/>
    <mergeCell ref="C6:L7"/>
    <mergeCell ref="M8:M10"/>
    <mergeCell ref="N8:N10"/>
    <mergeCell ref="C8:C10"/>
    <mergeCell ref="D8:D10"/>
    <mergeCell ref="H8:H10"/>
    <mergeCell ref="K8:K10"/>
    <mergeCell ref="M6:BI7"/>
    <mergeCell ref="AB8:AB10"/>
    <mergeCell ref="AC8:AC10"/>
    <mergeCell ref="AD8:AD10"/>
    <mergeCell ref="AE8:AE10"/>
    <mergeCell ref="P8:P10"/>
    <mergeCell ref="Q8:Q10"/>
    <mergeCell ref="C2:BK2"/>
    <mergeCell ref="C3:BK3"/>
    <mergeCell ref="T4:AA4"/>
    <mergeCell ref="C4:L4"/>
    <mergeCell ref="BJ6:BJ7"/>
    <mergeCell ref="BK6:BK7"/>
    <mergeCell ref="C5:L5"/>
    <mergeCell ref="M4:S4"/>
    <mergeCell ref="M5:S5"/>
    <mergeCell ref="T5:AA5"/>
    <mergeCell ref="AB5:AJ5"/>
    <mergeCell ref="AB4:AJ4"/>
    <mergeCell ref="AK4:AT4"/>
    <mergeCell ref="AK5:AT5"/>
    <mergeCell ref="AU4:BK5"/>
    <mergeCell ref="Y8:Y10"/>
    <mergeCell ref="Z8:Z10"/>
    <mergeCell ref="AG8:AG10"/>
    <mergeCell ref="V8:V10"/>
    <mergeCell ref="W8:W10"/>
    <mergeCell ref="AA8:AA10"/>
    <mergeCell ref="AF8:AF10"/>
    <mergeCell ref="R8:R10"/>
    <mergeCell ref="S8:S10"/>
    <mergeCell ref="T8:T10"/>
    <mergeCell ref="U8:U10"/>
    <mergeCell ref="X8:X10"/>
    <mergeCell ref="AH8:AH10"/>
    <mergeCell ref="AI8:AI10"/>
    <mergeCell ref="AJ8:AJ10"/>
    <mergeCell ref="AW8:AW10"/>
    <mergeCell ref="AK8:AK10"/>
    <mergeCell ref="AL8:AL10"/>
    <mergeCell ref="AM8:AM10"/>
    <mergeCell ref="AN8:AN10"/>
    <mergeCell ref="AO8:AO10"/>
    <mergeCell ref="AU8:AU10"/>
    <mergeCell ref="AV8:AV10"/>
    <mergeCell ref="AP8:AP10"/>
    <mergeCell ref="AQ8:AQ10"/>
    <mergeCell ref="AR8:AR10"/>
    <mergeCell ref="AS8:AS10"/>
    <mergeCell ref="AT8:AT10"/>
    <mergeCell ref="BK8:BK10"/>
    <mergeCell ref="AX8:AX10"/>
    <mergeCell ref="AY8:AY10"/>
    <mergeCell ref="AZ8:AZ10"/>
    <mergeCell ref="BA8:BA10"/>
    <mergeCell ref="BB8:BB10"/>
    <mergeCell ref="BC8:BC10"/>
    <mergeCell ref="BD8:BD10"/>
    <mergeCell ref="BE8:BE10"/>
    <mergeCell ref="BF8:BF10"/>
    <mergeCell ref="BG8:BG10"/>
    <mergeCell ref="BH8:BH10"/>
    <mergeCell ref="BI8:BI10"/>
    <mergeCell ref="J8:J10"/>
    <mergeCell ref="I8:I10"/>
    <mergeCell ref="F8:F10"/>
    <mergeCell ref="G8:G10"/>
    <mergeCell ref="E8:E10"/>
  </mergeCells>
  <dataValidations count="4">
    <dataValidation type="list" allowBlank="1" showInputMessage="1" showErrorMessage="1" sqref="BR1" xr:uid="{00000000-0002-0000-0300-000000000000}">
      <formula1>$BO$1:$BQ$1</formula1>
    </dataValidation>
    <dataValidation allowBlank="1" showInputMessage="1" showErrorMessage="1" error="You may only enter up to 24 hours per equipment item per day!" sqref="M11:BI150" xr:uid="{00000000-0002-0000-0300-000001000000}"/>
    <dataValidation type="list" allowBlank="1" showInputMessage="1" showErrorMessage="1" sqref="I11:I150" xr:uid="{D33C0C7E-AA1B-4267-953B-4BA665F3BBB2}">
      <formula1>$BL$4:$BL$5</formula1>
    </dataValidation>
    <dataValidation type="list" allowBlank="1" showInputMessage="1" showErrorMessage="1" sqref="F11:F150" xr:uid="{DC71B09E-02EA-4668-9735-69FC049EFC1F}">
      <formula1>DI_Name</formula1>
    </dataValidation>
  </dataValidations>
  <printOptions horizontalCentered="1" verticalCentered="1"/>
  <pageMargins left="0.25" right="0.25" top="0.55000000000000004" bottom="0.4" header="0.25" footer="0.19"/>
  <pageSetup paperSize="3" scale="60" orientation="landscape" blackAndWhite="1" r:id="rId1"/>
  <headerFooter alignWithMargins="0">
    <oddFooter>&amp;CFORCE ACCOUNT EQUIPMENT PAGE &amp;P OF &amp;N</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1">
    <tabColor theme="6" tint="0.39997558519241921"/>
  </sheetPr>
  <dimension ref="A1:S61"/>
  <sheetViews>
    <sheetView showGridLines="0" showZeros="0" zoomScaleNormal="100" zoomScaleSheetLayoutView="100" workbookViewId="0">
      <selection activeCell="L10" sqref="L10"/>
    </sheetView>
  </sheetViews>
  <sheetFormatPr defaultColWidth="9.109375" defaultRowHeight="13.2" x14ac:dyDescent="0.25"/>
  <cols>
    <col min="1" max="1" width="1.33203125" style="16" customWidth="1"/>
    <col min="2" max="2" width="0.88671875" style="11" customWidth="1"/>
    <col min="3" max="3" width="17.6640625" style="3" customWidth="1"/>
    <col min="4" max="4" width="9.6640625" style="3" customWidth="1"/>
    <col min="5" max="5" width="10.33203125" style="3" customWidth="1"/>
    <col min="6" max="6" width="10" style="3" customWidth="1"/>
    <col min="7" max="7" width="14.33203125" style="3" customWidth="1"/>
    <col min="8" max="8" width="14.6640625" style="3" customWidth="1"/>
    <col min="9" max="9" width="22.6640625" style="319" customWidth="1"/>
    <col min="10" max="10" width="13.5546875" style="319" customWidth="1"/>
    <col min="11" max="11" width="11.6640625" style="3" customWidth="1"/>
    <col min="12" max="12" width="9.33203125" style="3" customWidth="1"/>
    <col min="13" max="13" width="10.109375" style="212" customWidth="1"/>
    <col min="14" max="14" width="12.109375" style="317" customWidth="1"/>
    <col min="15" max="15" width="10.6640625" style="317" customWidth="1"/>
    <col min="16" max="16" width="15.33203125" style="3" customWidth="1"/>
    <col min="17" max="17" width="5.6640625" style="3" customWidth="1"/>
    <col min="18" max="18" width="16.5546875" style="3" customWidth="1"/>
    <col min="19" max="19" width="9.109375" style="10"/>
    <col min="20" max="16384" width="9.109375" style="3"/>
  </cols>
  <sheetData>
    <row r="1" spans="1:19" ht="13.8" thickBot="1" x14ac:dyDescent="0.3">
      <c r="A1" s="19" t="s">
        <v>6</v>
      </c>
      <c r="B1" s="19"/>
      <c r="C1" s="4"/>
      <c r="D1" s="4"/>
      <c r="E1" s="4"/>
      <c r="F1" s="4"/>
      <c r="G1" s="4"/>
      <c r="H1" s="4"/>
      <c r="I1" s="318"/>
      <c r="J1" s="318"/>
      <c r="K1" s="4"/>
      <c r="L1" s="4"/>
      <c r="M1" s="207"/>
      <c r="N1" s="311"/>
      <c r="O1" s="311"/>
      <c r="P1" s="4"/>
      <c r="S1" s="3"/>
    </row>
    <row r="2" spans="1:19" ht="18.45" customHeight="1" x14ac:dyDescent="0.25">
      <c r="A2" s="19" t="s">
        <v>6</v>
      </c>
      <c r="B2" s="19"/>
      <c r="C2" s="666" t="s">
        <v>320</v>
      </c>
      <c r="D2" s="667"/>
      <c r="E2" s="667"/>
      <c r="F2" s="667"/>
      <c r="G2" s="667"/>
      <c r="H2" s="667"/>
      <c r="I2" s="667"/>
      <c r="J2" s="667"/>
      <c r="K2" s="667"/>
      <c r="L2" s="667"/>
      <c r="M2" s="667"/>
      <c r="N2" s="667"/>
      <c r="O2" s="667"/>
      <c r="P2" s="668"/>
      <c r="S2" s="3"/>
    </row>
    <row r="3" spans="1:19" ht="21" customHeight="1" thickBot="1" x14ac:dyDescent="0.3">
      <c r="A3" s="19" t="s">
        <v>6</v>
      </c>
      <c r="B3" s="19"/>
      <c r="C3" s="669"/>
      <c r="D3" s="670"/>
      <c r="E3" s="670"/>
      <c r="F3" s="670"/>
      <c r="G3" s="670"/>
      <c r="H3" s="670"/>
      <c r="I3" s="670"/>
      <c r="J3" s="670"/>
      <c r="K3" s="670"/>
      <c r="L3" s="670"/>
      <c r="M3" s="670"/>
      <c r="N3" s="670"/>
      <c r="O3" s="670"/>
      <c r="P3" s="671"/>
      <c r="S3" s="3"/>
    </row>
    <row r="4" spans="1:19" s="17" customFormat="1" ht="19.5" customHeight="1" x14ac:dyDescent="0.25">
      <c r="A4" s="18" t="s">
        <v>6</v>
      </c>
      <c r="B4" s="18"/>
      <c r="C4" s="660" t="s">
        <v>9</v>
      </c>
      <c r="D4" s="661"/>
      <c r="E4" s="661"/>
      <c r="F4" s="662"/>
      <c r="G4" s="655" t="s">
        <v>55</v>
      </c>
      <c r="H4" s="672"/>
      <c r="I4" s="684" t="s">
        <v>11</v>
      </c>
      <c r="J4" s="685"/>
      <c r="K4" s="685"/>
      <c r="L4" s="686"/>
      <c r="M4" s="654" t="s">
        <v>38</v>
      </c>
      <c r="N4" s="655"/>
      <c r="O4" s="655"/>
      <c r="P4" s="656"/>
    </row>
    <row r="5" spans="1:19" ht="19.5" customHeight="1" x14ac:dyDescent="0.25">
      <c r="A5" s="19" t="s">
        <v>6</v>
      </c>
      <c r="B5" s="19"/>
      <c r="C5" s="663">
        <f>Summary!B5</f>
        <v>0</v>
      </c>
      <c r="D5" s="664"/>
      <c r="E5" s="664"/>
      <c r="F5" s="665"/>
      <c r="G5" s="664">
        <f>Summary!C5</f>
        <v>0</v>
      </c>
      <c r="H5" s="665"/>
      <c r="I5" s="651" t="str">
        <f>Summary!D5</f>
        <v>A</v>
      </c>
      <c r="J5" s="652"/>
      <c r="K5" s="652"/>
      <c r="L5" s="653"/>
      <c r="M5" s="657">
        <f>Summary!F5</f>
        <v>0</v>
      </c>
      <c r="N5" s="658"/>
      <c r="O5" s="658"/>
      <c r="P5" s="659"/>
      <c r="S5" s="3"/>
    </row>
    <row r="6" spans="1:19" ht="19.5" hidden="1" customHeight="1" x14ac:dyDescent="0.25">
      <c r="A6" s="19"/>
      <c r="B6" s="19"/>
      <c r="C6" s="676" t="s">
        <v>47</v>
      </c>
      <c r="D6" s="677"/>
      <c r="E6" s="677"/>
      <c r="F6" s="677"/>
      <c r="G6" s="677"/>
      <c r="H6" s="677"/>
      <c r="I6" s="677"/>
      <c r="J6" s="677"/>
      <c r="K6" s="677"/>
      <c r="L6" s="677"/>
      <c r="M6" s="677"/>
      <c r="N6" s="677"/>
      <c r="O6" s="677"/>
      <c r="P6" s="678"/>
      <c r="S6" s="3"/>
    </row>
    <row r="7" spans="1:19" ht="78" hidden="1" customHeight="1" x14ac:dyDescent="0.25">
      <c r="A7" s="19" t="s">
        <v>6</v>
      </c>
      <c r="B7" s="19"/>
      <c r="C7" s="679"/>
      <c r="D7" s="680"/>
      <c r="E7" s="680"/>
      <c r="F7" s="680"/>
      <c r="G7" s="680"/>
      <c r="H7" s="680"/>
      <c r="I7" s="680"/>
      <c r="J7" s="680"/>
      <c r="K7" s="680"/>
      <c r="L7" s="680"/>
      <c r="M7" s="680"/>
      <c r="N7" s="680"/>
      <c r="O7" s="680"/>
      <c r="P7" s="681"/>
      <c r="S7" s="3"/>
    </row>
    <row r="8" spans="1:19" ht="23.25" customHeight="1" x14ac:dyDescent="0.25">
      <c r="A8" s="19"/>
      <c r="B8" s="19"/>
      <c r="C8" s="673" t="s">
        <v>58</v>
      </c>
      <c r="D8" s="674"/>
      <c r="E8" s="674"/>
      <c r="F8" s="674"/>
      <c r="G8" s="674"/>
      <c r="H8" s="674"/>
      <c r="I8" s="674"/>
      <c r="J8" s="674"/>
      <c r="K8" s="674"/>
      <c r="L8" s="674"/>
      <c r="M8" s="674"/>
      <c r="N8" s="674"/>
      <c r="O8" s="675"/>
      <c r="P8" s="105" t="s">
        <v>12</v>
      </c>
      <c r="Q8" s="19" t="s">
        <v>95</v>
      </c>
      <c r="S8" s="3"/>
    </row>
    <row r="9" spans="1:19" ht="25.5" customHeight="1" x14ac:dyDescent="0.25">
      <c r="A9" s="19" t="s">
        <v>6</v>
      </c>
      <c r="B9" s="19"/>
      <c r="C9" s="96" t="s">
        <v>51</v>
      </c>
      <c r="D9" s="95" t="s">
        <v>101</v>
      </c>
      <c r="E9" s="94" t="s">
        <v>75</v>
      </c>
      <c r="F9" s="682" t="s">
        <v>108</v>
      </c>
      <c r="G9" s="682"/>
      <c r="H9" s="683"/>
      <c r="I9" s="352" t="s">
        <v>300</v>
      </c>
      <c r="J9" s="285" t="s">
        <v>292</v>
      </c>
      <c r="K9" s="94" t="s">
        <v>49</v>
      </c>
      <c r="L9" s="94" t="s">
        <v>13</v>
      </c>
      <c r="M9" s="310" t="s">
        <v>1</v>
      </c>
      <c r="N9" s="312" t="s">
        <v>48</v>
      </c>
      <c r="O9" s="312" t="s">
        <v>50</v>
      </c>
      <c r="P9" s="97">
        <f>SUM(P10:P59)</f>
        <v>0</v>
      </c>
      <c r="Q9" s="19" t="s">
        <v>96</v>
      </c>
      <c r="S9" s="3"/>
    </row>
    <row r="10" spans="1:19" s="5" customFormat="1" ht="25.2" customHeight="1" x14ac:dyDescent="0.25">
      <c r="A10" s="20" t="str">
        <f t="shared" ref="A10:A41" si="0">IF(AND(D10="",E10="",L10="",K10="",M10=""),"E","T")</f>
        <v>E</v>
      </c>
      <c r="B10" s="20"/>
      <c r="C10" s="153"/>
      <c r="D10" s="152"/>
      <c r="E10" s="172"/>
      <c r="F10" s="648"/>
      <c r="G10" s="649"/>
      <c r="H10" s="650"/>
      <c r="I10" s="393"/>
      <c r="J10" s="320" t="str">
        <f>IF(I10="","",VLOOKUP(I10,Summary!$L$6:$M$106,2,FALSE))</f>
        <v/>
      </c>
      <c r="K10" s="126"/>
      <c r="L10" s="128"/>
      <c r="M10" s="214"/>
      <c r="N10" s="154"/>
      <c r="O10" s="313"/>
      <c r="P10" s="98">
        <f t="shared" ref="P10:P41" si="1">K10*M10</f>
        <v>0</v>
      </c>
      <c r="R10" s="3"/>
    </row>
    <row r="11" spans="1:19" ht="25.2" customHeight="1" x14ac:dyDescent="0.25">
      <c r="A11" s="20" t="str">
        <f t="shared" si="0"/>
        <v>E</v>
      </c>
      <c r="B11" s="19"/>
      <c r="C11" s="153"/>
      <c r="D11" s="152"/>
      <c r="E11" s="172"/>
      <c r="F11" s="648"/>
      <c r="G11" s="649"/>
      <c r="H11" s="650"/>
      <c r="I11" s="393"/>
      <c r="J11" s="320" t="str">
        <f>IF(I11="","",VLOOKUP(I11,Summary!$L$6:$M$106,2,FALSE))</f>
        <v/>
      </c>
      <c r="K11" s="127"/>
      <c r="L11" s="128"/>
      <c r="M11" s="214"/>
      <c r="N11" s="154"/>
      <c r="O11" s="313"/>
      <c r="P11" s="98">
        <f t="shared" si="1"/>
        <v>0</v>
      </c>
      <c r="S11" s="3"/>
    </row>
    <row r="12" spans="1:19" ht="25.2" customHeight="1" x14ac:dyDescent="0.25">
      <c r="A12" s="20" t="str">
        <f t="shared" si="0"/>
        <v>E</v>
      </c>
      <c r="B12" s="19"/>
      <c r="C12" s="153"/>
      <c r="D12" s="152"/>
      <c r="E12" s="172"/>
      <c r="F12" s="648"/>
      <c r="G12" s="649"/>
      <c r="H12" s="650"/>
      <c r="I12" s="393"/>
      <c r="J12" s="320" t="str">
        <f>IF(I12="","",VLOOKUP(I12,Summary!$L$6:$M$106,2,FALSE))</f>
        <v/>
      </c>
      <c r="K12" s="127"/>
      <c r="L12" s="128"/>
      <c r="M12" s="214"/>
      <c r="N12" s="154"/>
      <c r="O12" s="313"/>
      <c r="P12" s="98">
        <f t="shared" si="1"/>
        <v>0</v>
      </c>
      <c r="Q12" s="17"/>
      <c r="S12" s="3"/>
    </row>
    <row r="13" spans="1:19" ht="25.2" customHeight="1" x14ac:dyDescent="0.25">
      <c r="A13" s="20" t="str">
        <f t="shared" si="0"/>
        <v>E</v>
      </c>
      <c r="B13" s="19"/>
      <c r="C13" s="153"/>
      <c r="D13" s="152"/>
      <c r="E13" s="172"/>
      <c r="F13" s="648"/>
      <c r="G13" s="649"/>
      <c r="H13" s="650"/>
      <c r="I13" s="393"/>
      <c r="J13" s="320" t="str">
        <f>IF(I13="","",VLOOKUP(I13,Summary!$L$6:$M$106,2,FALSE))</f>
        <v/>
      </c>
      <c r="K13" s="127"/>
      <c r="L13" s="128"/>
      <c r="M13" s="214"/>
      <c r="N13" s="154"/>
      <c r="O13" s="313"/>
      <c r="P13" s="98">
        <f t="shared" si="1"/>
        <v>0</v>
      </c>
      <c r="S13" s="3"/>
    </row>
    <row r="14" spans="1:19" ht="25.2" customHeight="1" x14ac:dyDescent="0.25">
      <c r="A14" s="20" t="str">
        <f t="shared" si="0"/>
        <v>E</v>
      </c>
      <c r="B14" s="19"/>
      <c r="C14" s="153"/>
      <c r="D14" s="155"/>
      <c r="E14" s="172"/>
      <c r="F14" s="648"/>
      <c r="G14" s="649"/>
      <c r="H14" s="650"/>
      <c r="I14" s="393"/>
      <c r="J14" s="320" t="str">
        <f>IF(I14="","",VLOOKUP(I14,Summary!$L$6:$M$106,2,FALSE))</f>
        <v/>
      </c>
      <c r="K14" s="127"/>
      <c r="L14" s="128"/>
      <c r="M14" s="214"/>
      <c r="N14" s="154"/>
      <c r="O14" s="313"/>
      <c r="P14" s="98">
        <f t="shared" si="1"/>
        <v>0</v>
      </c>
      <c r="S14" s="3"/>
    </row>
    <row r="15" spans="1:19" ht="25.2" customHeight="1" x14ac:dyDescent="0.25">
      <c r="A15" s="20" t="str">
        <f t="shared" si="0"/>
        <v>E</v>
      </c>
      <c r="B15" s="19"/>
      <c r="C15" s="153"/>
      <c r="D15" s="155"/>
      <c r="E15" s="172"/>
      <c r="F15" s="648"/>
      <c r="G15" s="649"/>
      <c r="H15" s="650"/>
      <c r="I15" s="393"/>
      <c r="J15" s="320" t="str">
        <f>IF(I15="","",VLOOKUP(I15,Summary!$L$6:$M$106,2,FALSE))</f>
        <v/>
      </c>
      <c r="K15" s="127"/>
      <c r="L15" s="128"/>
      <c r="M15" s="214"/>
      <c r="N15" s="154"/>
      <c r="O15" s="313"/>
      <c r="P15" s="98">
        <f t="shared" si="1"/>
        <v>0</v>
      </c>
      <c r="S15" s="3"/>
    </row>
    <row r="16" spans="1:19" ht="25.2" customHeight="1" x14ac:dyDescent="0.25">
      <c r="A16" s="20" t="str">
        <f t="shared" si="0"/>
        <v>E</v>
      </c>
      <c r="B16" s="19"/>
      <c r="C16" s="153"/>
      <c r="D16" s="155"/>
      <c r="E16" s="172"/>
      <c r="F16" s="648"/>
      <c r="G16" s="649"/>
      <c r="H16" s="650"/>
      <c r="I16" s="393"/>
      <c r="J16" s="320" t="str">
        <f>IF(I16="","",VLOOKUP(I16,Summary!$L$6:$M$106,2,FALSE))</f>
        <v/>
      </c>
      <c r="K16" s="127"/>
      <c r="L16" s="128"/>
      <c r="M16" s="214"/>
      <c r="N16" s="154"/>
      <c r="O16" s="313"/>
      <c r="P16" s="98">
        <f t="shared" si="1"/>
        <v>0</v>
      </c>
      <c r="S16" s="3"/>
    </row>
    <row r="17" spans="1:19" ht="25.2" customHeight="1" x14ac:dyDescent="0.25">
      <c r="A17" s="20" t="str">
        <f t="shared" si="0"/>
        <v>E</v>
      </c>
      <c r="B17" s="19"/>
      <c r="C17" s="153"/>
      <c r="D17" s="155"/>
      <c r="E17" s="173"/>
      <c r="F17" s="648"/>
      <c r="G17" s="649"/>
      <c r="H17" s="650"/>
      <c r="I17" s="393"/>
      <c r="J17" s="320" t="str">
        <f>IF(I17="","",VLOOKUP(I17,Summary!$L$6:$M$106,2,FALSE))</f>
        <v/>
      </c>
      <c r="K17" s="127"/>
      <c r="L17" s="128"/>
      <c r="M17" s="214"/>
      <c r="N17" s="154"/>
      <c r="O17" s="313"/>
      <c r="P17" s="98">
        <f t="shared" si="1"/>
        <v>0</v>
      </c>
      <c r="S17" s="3"/>
    </row>
    <row r="18" spans="1:19" ht="25.2" customHeight="1" x14ac:dyDescent="0.25">
      <c r="A18" s="20" t="str">
        <f t="shared" si="0"/>
        <v>E</v>
      </c>
      <c r="B18" s="19"/>
      <c r="C18" s="153"/>
      <c r="D18" s="155"/>
      <c r="E18" s="173"/>
      <c r="F18" s="648"/>
      <c r="G18" s="649"/>
      <c r="H18" s="650"/>
      <c r="I18" s="393"/>
      <c r="J18" s="320" t="str">
        <f>IF(I18="","",VLOOKUP(I18,Summary!$L$6:$M$106,2,FALSE))</f>
        <v/>
      </c>
      <c r="K18" s="127"/>
      <c r="L18" s="128"/>
      <c r="M18" s="214"/>
      <c r="N18" s="154"/>
      <c r="O18" s="313"/>
      <c r="P18" s="98">
        <f t="shared" si="1"/>
        <v>0</v>
      </c>
      <c r="S18" s="3"/>
    </row>
    <row r="19" spans="1:19" ht="25.2" customHeight="1" x14ac:dyDescent="0.25">
      <c r="A19" s="20" t="str">
        <f t="shared" si="0"/>
        <v>E</v>
      </c>
      <c r="B19" s="19"/>
      <c r="C19" s="153"/>
      <c r="D19" s="155"/>
      <c r="E19" s="173"/>
      <c r="F19" s="648"/>
      <c r="G19" s="649"/>
      <c r="H19" s="650"/>
      <c r="I19" s="393"/>
      <c r="J19" s="320" t="str">
        <f>IF(I19="","",VLOOKUP(I19,Summary!$L$6:$M$106,2,FALSE))</f>
        <v/>
      </c>
      <c r="K19" s="127"/>
      <c r="L19" s="128"/>
      <c r="M19" s="214"/>
      <c r="N19" s="154"/>
      <c r="O19" s="313"/>
      <c r="P19" s="98">
        <f t="shared" si="1"/>
        <v>0</v>
      </c>
      <c r="S19" s="3"/>
    </row>
    <row r="20" spans="1:19" ht="25.2" customHeight="1" x14ac:dyDescent="0.25">
      <c r="A20" s="20" t="str">
        <f t="shared" si="0"/>
        <v>E</v>
      </c>
      <c r="B20" s="19"/>
      <c r="C20" s="153"/>
      <c r="D20" s="156"/>
      <c r="E20" s="172"/>
      <c r="F20" s="648"/>
      <c r="G20" s="649"/>
      <c r="H20" s="650"/>
      <c r="I20" s="393"/>
      <c r="J20" s="320" t="str">
        <f>IF(I20="","",VLOOKUP(I20,Summary!$L$6:$M$106,2,FALSE))</f>
        <v/>
      </c>
      <c r="K20" s="127"/>
      <c r="L20" s="128"/>
      <c r="M20" s="214"/>
      <c r="N20" s="154"/>
      <c r="O20" s="313"/>
      <c r="P20" s="98">
        <f t="shared" si="1"/>
        <v>0</v>
      </c>
      <c r="S20" s="3"/>
    </row>
    <row r="21" spans="1:19" ht="25.2" customHeight="1" x14ac:dyDescent="0.25">
      <c r="A21" s="20" t="str">
        <f t="shared" si="0"/>
        <v>E</v>
      </c>
      <c r="B21" s="19"/>
      <c r="C21" s="153"/>
      <c r="D21" s="155"/>
      <c r="E21" s="172"/>
      <c r="F21" s="648"/>
      <c r="G21" s="649"/>
      <c r="H21" s="650"/>
      <c r="I21" s="393"/>
      <c r="J21" s="320" t="str">
        <f>IF(I21="","",VLOOKUP(I21,Summary!$L$6:$M$106,2,FALSE))</f>
        <v/>
      </c>
      <c r="K21" s="127"/>
      <c r="L21" s="152"/>
      <c r="M21" s="214"/>
      <c r="N21" s="154"/>
      <c r="O21" s="314"/>
      <c r="P21" s="98">
        <f t="shared" si="1"/>
        <v>0</v>
      </c>
      <c r="S21" s="3"/>
    </row>
    <row r="22" spans="1:19" ht="25.2" customHeight="1" x14ac:dyDescent="0.25">
      <c r="A22" s="20" t="str">
        <f t="shared" si="0"/>
        <v>E</v>
      </c>
      <c r="B22" s="19"/>
      <c r="C22" s="153"/>
      <c r="D22" s="156"/>
      <c r="E22" s="172"/>
      <c r="F22" s="648"/>
      <c r="G22" s="649"/>
      <c r="H22" s="650"/>
      <c r="I22" s="393"/>
      <c r="J22" s="320" t="str">
        <f>IF(I22="","",VLOOKUP(I22,Summary!$L$6:$M$106,2,FALSE))</f>
        <v/>
      </c>
      <c r="K22" s="127"/>
      <c r="L22" s="128"/>
      <c r="M22" s="214"/>
      <c r="N22" s="154"/>
      <c r="O22" s="314"/>
      <c r="P22" s="98">
        <f t="shared" si="1"/>
        <v>0</v>
      </c>
      <c r="S22" s="3"/>
    </row>
    <row r="23" spans="1:19" ht="25.2" customHeight="1" x14ac:dyDescent="0.25">
      <c r="A23" s="20" t="str">
        <f t="shared" si="0"/>
        <v>E</v>
      </c>
      <c r="B23" s="19"/>
      <c r="C23" s="153"/>
      <c r="D23" s="156"/>
      <c r="E23" s="172"/>
      <c r="F23" s="648"/>
      <c r="G23" s="649"/>
      <c r="H23" s="650"/>
      <c r="I23" s="393"/>
      <c r="J23" s="320" t="str">
        <f>IF(I23="","",VLOOKUP(I23,Summary!$L$6:$M$106,2,FALSE))</f>
        <v/>
      </c>
      <c r="K23" s="127"/>
      <c r="L23" s="128"/>
      <c r="M23" s="214"/>
      <c r="N23" s="154"/>
      <c r="O23" s="314"/>
      <c r="P23" s="98">
        <f t="shared" si="1"/>
        <v>0</v>
      </c>
      <c r="S23" s="3"/>
    </row>
    <row r="24" spans="1:19" ht="25.2" customHeight="1" x14ac:dyDescent="0.25">
      <c r="A24" s="20" t="str">
        <f t="shared" si="0"/>
        <v>E</v>
      </c>
      <c r="B24" s="19"/>
      <c r="C24" s="124"/>
      <c r="D24" s="157"/>
      <c r="E24" s="172"/>
      <c r="F24" s="648"/>
      <c r="G24" s="649"/>
      <c r="H24" s="650"/>
      <c r="I24" s="393"/>
      <c r="J24" s="320" t="str">
        <f>IF(I24="","",VLOOKUP(I24,Summary!$L$6:$M$106,2,FALSE))</f>
        <v/>
      </c>
      <c r="K24" s="127"/>
      <c r="L24" s="125"/>
      <c r="M24" s="214"/>
      <c r="N24" s="154"/>
      <c r="O24" s="314"/>
      <c r="P24" s="98">
        <f t="shared" si="1"/>
        <v>0</v>
      </c>
      <c r="S24" s="3"/>
    </row>
    <row r="25" spans="1:19" ht="25.2" customHeight="1" x14ac:dyDescent="0.25">
      <c r="A25" s="20" t="str">
        <f t="shared" si="0"/>
        <v>E</v>
      </c>
      <c r="B25" s="19"/>
      <c r="C25" s="124"/>
      <c r="D25" s="125"/>
      <c r="E25" s="172"/>
      <c r="F25" s="648"/>
      <c r="G25" s="649"/>
      <c r="H25" s="650"/>
      <c r="I25" s="393"/>
      <c r="J25" s="320" t="str">
        <f>IF(I25="","",VLOOKUP(I25,Summary!$L$6:$M$106,2,FALSE))</f>
        <v/>
      </c>
      <c r="K25" s="127"/>
      <c r="L25" s="125"/>
      <c r="M25" s="214"/>
      <c r="N25" s="154"/>
      <c r="O25" s="314"/>
      <c r="P25" s="98">
        <f t="shared" si="1"/>
        <v>0</v>
      </c>
      <c r="S25" s="3"/>
    </row>
    <row r="26" spans="1:19" ht="25.2" customHeight="1" x14ac:dyDescent="0.25">
      <c r="A26" s="20" t="str">
        <f t="shared" si="0"/>
        <v>E</v>
      </c>
      <c r="B26" s="19"/>
      <c r="C26" s="124"/>
      <c r="D26" s="125"/>
      <c r="E26" s="172"/>
      <c r="F26" s="648"/>
      <c r="G26" s="649"/>
      <c r="H26" s="650"/>
      <c r="I26" s="393"/>
      <c r="J26" s="320" t="str">
        <f>IF(I26="","",VLOOKUP(I26,Summary!$L$6:$M$106,2,FALSE))</f>
        <v/>
      </c>
      <c r="K26" s="127"/>
      <c r="L26" s="125"/>
      <c r="M26" s="214"/>
      <c r="N26" s="154"/>
      <c r="O26" s="314"/>
      <c r="P26" s="98">
        <f t="shared" si="1"/>
        <v>0</v>
      </c>
      <c r="S26" s="3"/>
    </row>
    <row r="27" spans="1:19" ht="25.2" customHeight="1" x14ac:dyDescent="0.25">
      <c r="A27" s="20" t="str">
        <f t="shared" si="0"/>
        <v>E</v>
      </c>
      <c r="B27" s="19"/>
      <c r="C27" s="124"/>
      <c r="D27" s="125"/>
      <c r="E27" s="172"/>
      <c r="F27" s="648"/>
      <c r="G27" s="649"/>
      <c r="H27" s="650"/>
      <c r="I27" s="393"/>
      <c r="J27" s="320" t="str">
        <f>IF(I27="","",VLOOKUP(I27,Summary!$L$6:$M$106,2,FALSE))</f>
        <v/>
      </c>
      <c r="K27" s="127"/>
      <c r="L27" s="125"/>
      <c r="M27" s="214"/>
      <c r="N27" s="154"/>
      <c r="O27" s="314"/>
      <c r="P27" s="98">
        <f t="shared" si="1"/>
        <v>0</v>
      </c>
      <c r="S27" s="3"/>
    </row>
    <row r="28" spans="1:19" ht="25.2" customHeight="1" x14ac:dyDescent="0.25">
      <c r="A28" s="20" t="str">
        <f t="shared" si="0"/>
        <v>E</v>
      </c>
      <c r="B28" s="19"/>
      <c r="C28" s="124"/>
      <c r="D28" s="125"/>
      <c r="E28" s="172"/>
      <c r="F28" s="648"/>
      <c r="G28" s="649"/>
      <c r="H28" s="650"/>
      <c r="I28" s="393"/>
      <c r="J28" s="320" t="str">
        <f>IF(I28="","",VLOOKUP(I28,Summary!$L$6:$M$106,2,FALSE))</f>
        <v/>
      </c>
      <c r="K28" s="127"/>
      <c r="L28" s="125"/>
      <c r="M28" s="214"/>
      <c r="N28" s="154"/>
      <c r="O28" s="314"/>
      <c r="P28" s="98">
        <f t="shared" si="1"/>
        <v>0</v>
      </c>
      <c r="S28" s="3"/>
    </row>
    <row r="29" spans="1:19" ht="25.2" customHeight="1" x14ac:dyDescent="0.25">
      <c r="A29" s="20" t="str">
        <f t="shared" si="0"/>
        <v>E</v>
      </c>
      <c r="B29" s="19"/>
      <c r="C29" s="124"/>
      <c r="D29" s="125"/>
      <c r="E29" s="172"/>
      <c r="F29" s="648"/>
      <c r="G29" s="649"/>
      <c r="H29" s="650"/>
      <c r="I29" s="393"/>
      <c r="J29" s="320" t="str">
        <f>IF(I29="","",VLOOKUP(I29,Summary!$L$6:$M$106,2,FALSE))</f>
        <v/>
      </c>
      <c r="K29" s="127"/>
      <c r="L29" s="125"/>
      <c r="M29" s="214"/>
      <c r="N29" s="154"/>
      <c r="O29" s="314"/>
      <c r="P29" s="98">
        <f t="shared" si="1"/>
        <v>0</v>
      </c>
      <c r="S29" s="3"/>
    </row>
    <row r="30" spans="1:19" ht="25.2" customHeight="1" x14ac:dyDescent="0.25">
      <c r="A30" s="20" t="str">
        <f t="shared" si="0"/>
        <v>E</v>
      </c>
      <c r="B30" s="19"/>
      <c r="C30" s="124"/>
      <c r="D30" s="125"/>
      <c r="E30" s="172"/>
      <c r="F30" s="648"/>
      <c r="G30" s="649"/>
      <c r="H30" s="650"/>
      <c r="I30" s="393"/>
      <c r="J30" s="320" t="str">
        <f>IF(I30="","",VLOOKUP(I30,Summary!$L$6:$M$106,2,FALSE))</f>
        <v/>
      </c>
      <c r="K30" s="127"/>
      <c r="L30" s="125"/>
      <c r="M30" s="214"/>
      <c r="N30" s="154"/>
      <c r="O30" s="314"/>
      <c r="P30" s="98">
        <f t="shared" si="1"/>
        <v>0</v>
      </c>
      <c r="S30" s="3"/>
    </row>
    <row r="31" spans="1:19" ht="25.2" customHeight="1" x14ac:dyDescent="0.25">
      <c r="A31" s="20" t="str">
        <f t="shared" si="0"/>
        <v>E</v>
      </c>
      <c r="B31" s="19"/>
      <c r="C31" s="124"/>
      <c r="D31" s="125"/>
      <c r="E31" s="172"/>
      <c r="F31" s="648"/>
      <c r="G31" s="649"/>
      <c r="H31" s="650"/>
      <c r="I31" s="393"/>
      <c r="J31" s="320" t="str">
        <f>IF(I31="","",VLOOKUP(I31,Summary!$L$6:$M$106,2,FALSE))</f>
        <v/>
      </c>
      <c r="K31" s="127"/>
      <c r="L31" s="125"/>
      <c r="M31" s="214"/>
      <c r="N31" s="154"/>
      <c r="O31" s="314"/>
      <c r="P31" s="98">
        <f t="shared" si="1"/>
        <v>0</v>
      </c>
      <c r="S31" s="3"/>
    </row>
    <row r="32" spans="1:19" ht="25.2" customHeight="1" x14ac:dyDescent="0.25">
      <c r="A32" s="20" t="str">
        <f t="shared" si="0"/>
        <v>E</v>
      </c>
      <c r="B32" s="19"/>
      <c r="C32" s="124"/>
      <c r="D32" s="125"/>
      <c r="E32" s="172"/>
      <c r="F32" s="648"/>
      <c r="G32" s="649"/>
      <c r="H32" s="650"/>
      <c r="I32" s="393"/>
      <c r="J32" s="320" t="str">
        <f>IF(I32="","",VLOOKUP(I32,Summary!$L$6:$M$106,2,FALSE))</f>
        <v/>
      </c>
      <c r="K32" s="127"/>
      <c r="L32" s="125"/>
      <c r="M32" s="214"/>
      <c r="N32" s="154"/>
      <c r="O32" s="314"/>
      <c r="P32" s="98">
        <f t="shared" si="1"/>
        <v>0</v>
      </c>
      <c r="S32" s="3"/>
    </row>
    <row r="33" spans="1:19" ht="25.2" customHeight="1" x14ac:dyDescent="0.25">
      <c r="A33" s="20" t="str">
        <f t="shared" si="0"/>
        <v>E</v>
      </c>
      <c r="B33" s="19"/>
      <c r="C33" s="124"/>
      <c r="D33" s="125"/>
      <c r="E33" s="172"/>
      <c r="F33" s="648"/>
      <c r="G33" s="649"/>
      <c r="H33" s="650"/>
      <c r="I33" s="393"/>
      <c r="J33" s="320" t="str">
        <f>IF(I33="","",VLOOKUP(I33,Summary!$L$6:$M$106,2,FALSE))</f>
        <v/>
      </c>
      <c r="K33" s="127"/>
      <c r="L33" s="125"/>
      <c r="M33" s="214"/>
      <c r="N33" s="154"/>
      <c r="O33" s="314"/>
      <c r="P33" s="98">
        <f t="shared" si="1"/>
        <v>0</v>
      </c>
      <c r="S33" s="3"/>
    </row>
    <row r="34" spans="1:19" ht="25.2" customHeight="1" x14ac:dyDescent="0.25">
      <c r="A34" s="20" t="str">
        <f t="shared" si="0"/>
        <v>E</v>
      </c>
      <c r="B34" s="19"/>
      <c r="C34" s="124"/>
      <c r="D34" s="125"/>
      <c r="E34" s="172"/>
      <c r="F34" s="648"/>
      <c r="G34" s="649"/>
      <c r="H34" s="650"/>
      <c r="I34" s="393"/>
      <c r="J34" s="320" t="str">
        <f>IF(I34="","",VLOOKUP(I34,Summary!$L$6:$M$106,2,FALSE))</f>
        <v/>
      </c>
      <c r="K34" s="127"/>
      <c r="L34" s="125"/>
      <c r="M34" s="214"/>
      <c r="N34" s="154"/>
      <c r="O34" s="314"/>
      <c r="P34" s="98">
        <f t="shared" si="1"/>
        <v>0</v>
      </c>
      <c r="S34" s="3"/>
    </row>
    <row r="35" spans="1:19" ht="25.2" customHeight="1" x14ac:dyDescent="0.25">
      <c r="A35" s="20" t="str">
        <f t="shared" si="0"/>
        <v>E</v>
      </c>
      <c r="B35" s="19"/>
      <c r="C35" s="124"/>
      <c r="D35" s="125"/>
      <c r="E35" s="172"/>
      <c r="F35" s="648"/>
      <c r="G35" s="649"/>
      <c r="H35" s="650"/>
      <c r="I35" s="393"/>
      <c r="J35" s="320" t="str">
        <f>IF(I35="","",VLOOKUP(I35,Summary!$L$6:$M$106,2,FALSE))</f>
        <v/>
      </c>
      <c r="K35" s="127"/>
      <c r="L35" s="125"/>
      <c r="M35" s="214"/>
      <c r="N35" s="154"/>
      <c r="O35" s="314"/>
      <c r="P35" s="98">
        <f t="shared" si="1"/>
        <v>0</v>
      </c>
      <c r="S35" s="3"/>
    </row>
    <row r="36" spans="1:19" ht="25.2" customHeight="1" x14ac:dyDescent="0.25">
      <c r="A36" s="20" t="str">
        <f t="shared" si="0"/>
        <v>E</v>
      </c>
      <c r="B36" s="19"/>
      <c r="C36" s="124"/>
      <c r="D36" s="125"/>
      <c r="E36" s="172"/>
      <c r="F36" s="648"/>
      <c r="G36" s="649"/>
      <c r="H36" s="650"/>
      <c r="I36" s="393"/>
      <c r="J36" s="320" t="str">
        <f>IF(I36="","",VLOOKUP(I36,Summary!$L$6:$M$106,2,FALSE))</f>
        <v/>
      </c>
      <c r="K36" s="127"/>
      <c r="L36" s="125"/>
      <c r="M36" s="214"/>
      <c r="N36" s="154"/>
      <c r="O36" s="314"/>
      <c r="P36" s="98">
        <f t="shared" si="1"/>
        <v>0</v>
      </c>
      <c r="S36" s="3"/>
    </row>
    <row r="37" spans="1:19" ht="25.2" customHeight="1" x14ac:dyDescent="0.25">
      <c r="A37" s="20" t="str">
        <f t="shared" si="0"/>
        <v>E</v>
      </c>
      <c r="B37" s="19"/>
      <c r="C37" s="124"/>
      <c r="D37" s="125"/>
      <c r="E37" s="172"/>
      <c r="F37" s="648"/>
      <c r="G37" s="649"/>
      <c r="H37" s="650"/>
      <c r="I37" s="393"/>
      <c r="J37" s="320" t="str">
        <f>IF(I37="","",VLOOKUP(I37,Summary!$L$6:$M$106,2,FALSE))</f>
        <v/>
      </c>
      <c r="K37" s="127"/>
      <c r="L37" s="125"/>
      <c r="M37" s="214"/>
      <c r="N37" s="154"/>
      <c r="O37" s="314"/>
      <c r="P37" s="98">
        <f t="shared" si="1"/>
        <v>0</v>
      </c>
      <c r="S37" s="3"/>
    </row>
    <row r="38" spans="1:19" ht="25.2" customHeight="1" x14ac:dyDescent="0.25">
      <c r="A38" s="20" t="str">
        <f t="shared" si="0"/>
        <v>E</v>
      </c>
      <c r="B38" s="19"/>
      <c r="C38" s="124"/>
      <c r="D38" s="125"/>
      <c r="E38" s="172"/>
      <c r="F38" s="648"/>
      <c r="G38" s="649"/>
      <c r="H38" s="650"/>
      <c r="I38" s="393"/>
      <c r="J38" s="320" t="str">
        <f>IF(I38="","",VLOOKUP(I38,Summary!$L$6:$M$106,2,FALSE))</f>
        <v/>
      </c>
      <c r="K38" s="127"/>
      <c r="L38" s="125"/>
      <c r="M38" s="214"/>
      <c r="N38" s="154"/>
      <c r="O38" s="314"/>
      <c r="P38" s="98">
        <f t="shared" si="1"/>
        <v>0</v>
      </c>
      <c r="S38" s="3"/>
    </row>
    <row r="39" spans="1:19" ht="25.2" customHeight="1" x14ac:dyDescent="0.25">
      <c r="A39" s="20" t="str">
        <f t="shared" si="0"/>
        <v>E</v>
      </c>
      <c r="B39" s="19"/>
      <c r="C39" s="124"/>
      <c r="D39" s="125"/>
      <c r="E39" s="172"/>
      <c r="F39" s="648"/>
      <c r="G39" s="649"/>
      <c r="H39" s="650"/>
      <c r="I39" s="393"/>
      <c r="J39" s="320" t="str">
        <f>IF(I39="","",VLOOKUP(I39,Summary!$L$6:$M$106,2,FALSE))</f>
        <v/>
      </c>
      <c r="K39" s="127"/>
      <c r="L39" s="125"/>
      <c r="M39" s="214"/>
      <c r="N39" s="154"/>
      <c r="O39" s="314"/>
      <c r="P39" s="98">
        <f t="shared" si="1"/>
        <v>0</v>
      </c>
      <c r="S39" s="3"/>
    </row>
    <row r="40" spans="1:19" ht="25.2" customHeight="1" x14ac:dyDescent="0.25">
      <c r="A40" s="20" t="str">
        <f t="shared" si="0"/>
        <v>E</v>
      </c>
      <c r="B40" s="19"/>
      <c r="C40" s="124"/>
      <c r="D40" s="125"/>
      <c r="E40" s="172"/>
      <c r="F40" s="648"/>
      <c r="G40" s="649"/>
      <c r="H40" s="650"/>
      <c r="I40" s="393"/>
      <c r="J40" s="320" t="str">
        <f>IF(I40="","",VLOOKUP(I40,Summary!$L$6:$M$106,2,FALSE))</f>
        <v/>
      </c>
      <c r="K40" s="127"/>
      <c r="L40" s="125"/>
      <c r="M40" s="214"/>
      <c r="N40" s="154"/>
      <c r="O40" s="314"/>
      <c r="P40" s="98">
        <f t="shared" si="1"/>
        <v>0</v>
      </c>
      <c r="S40" s="3"/>
    </row>
    <row r="41" spans="1:19" ht="25.2" customHeight="1" x14ac:dyDescent="0.25">
      <c r="A41" s="20" t="str">
        <f t="shared" si="0"/>
        <v>E</v>
      </c>
      <c r="B41" s="19"/>
      <c r="C41" s="124"/>
      <c r="D41" s="125"/>
      <c r="E41" s="172"/>
      <c r="F41" s="648"/>
      <c r="G41" s="649"/>
      <c r="H41" s="650"/>
      <c r="I41" s="393"/>
      <c r="J41" s="320" t="str">
        <f>IF(I41="","",VLOOKUP(I41,Summary!$L$6:$M$106,2,FALSE))</f>
        <v/>
      </c>
      <c r="K41" s="127"/>
      <c r="L41" s="125"/>
      <c r="M41" s="214"/>
      <c r="N41" s="154"/>
      <c r="O41" s="314"/>
      <c r="P41" s="98">
        <f t="shared" si="1"/>
        <v>0</v>
      </c>
      <c r="S41" s="3"/>
    </row>
    <row r="42" spans="1:19" ht="25.2" customHeight="1" x14ac:dyDescent="0.25">
      <c r="A42" s="20" t="str">
        <f t="shared" ref="A42:A59" si="2">IF(AND(D42="",E42="",L42="",K42="",M42=""),"E","T")</f>
        <v>E</v>
      </c>
      <c r="B42" s="19"/>
      <c r="C42" s="124"/>
      <c r="D42" s="125"/>
      <c r="E42" s="172"/>
      <c r="F42" s="648"/>
      <c r="G42" s="649"/>
      <c r="H42" s="650"/>
      <c r="I42" s="393"/>
      <c r="J42" s="320" t="str">
        <f>IF(I42="","",VLOOKUP(I42,Summary!$L$6:$M$106,2,FALSE))</f>
        <v/>
      </c>
      <c r="K42" s="127"/>
      <c r="L42" s="125"/>
      <c r="M42" s="214"/>
      <c r="N42" s="154"/>
      <c r="O42" s="314"/>
      <c r="P42" s="98">
        <f t="shared" ref="P42:P59" si="3">K42*M42</f>
        <v>0</v>
      </c>
      <c r="S42" s="3"/>
    </row>
    <row r="43" spans="1:19" ht="25.2" customHeight="1" x14ac:dyDescent="0.25">
      <c r="A43" s="20" t="str">
        <f t="shared" si="2"/>
        <v>E</v>
      </c>
      <c r="B43" s="19"/>
      <c r="C43" s="124"/>
      <c r="D43" s="125"/>
      <c r="E43" s="172"/>
      <c r="F43" s="648"/>
      <c r="G43" s="649"/>
      <c r="H43" s="650"/>
      <c r="I43" s="393"/>
      <c r="J43" s="320" t="str">
        <f>IF(I43="","",VLOOKUP(I43,Summary!$L$6:$M$106,2,FALSE))</f>
        <v/>
      </c>
      <c r="K43" s="127"/>
      <c r="L43" s="125"/>
      <c r="M43" s="214"/>
      <c r="N43" s="154"/>
      <c r="O43" s="314"/>
      <c r="P43" s="98">
        <f t="shared" si="3"/>
        <v>0</v>
      </c>
      <c r="S43" s="3"/>
    </row>
    <row r="44" spans="1:19" ht="25.2" customHeight="1" x14ac:dyDescent="0.25">
      <c r="A44" s="20" t="str">
        <f t="shared" si="2"/>
        <v>E</v>
      </c>
      <c r="B44" s="19"/>
      <c r="C44" s="124"/>
      <c r="D44" s="125"/>
      <c r="E44" s="172"/>
      <c r="F44" s="648"/>
      <c r="G44" s="649"/>
      <c r="H44" s="650"/>
      <c r="I44" s="393"/>
      <c r="J44" s="320" t="str">
        <f>IF(I44="","",VLOOKUP(I44,Summary!$L$6:$M$106,2,FALSE))</f>
        <v/>
      </c>
      <c r="K44" s="127"/>
      <c r="L44" s="125"/>
      <c r="M44" s="214"/>
      <c r="N44" s="154"/>
      <c r="O44" s="314"/>
      <c r="P44" s="98">
        <f t="shared" si="3"/>
        <v>0</v>
      </c>
      <c r="S44" s="3"/>
    </row>
    <row r="45" spans="1:19" ht="25.2" customHeight="1" x14ac:dyDescent="0.25">
      <c r="A45" s="20" t="str">
        <f t="shared" si="2"/>
        <v>E</v>
      </c>
      <c r="B45" s="19"/>
      <c r="C45" s="124"/>
      <c r="D45" s="125"/>
      <c r="E45" s="172"/>
      <c r="F45" s="648"/>
      <c r="G45" s="649"/>
      <c r="H45" s="650"/>
      <c r="I45" s="393"/>
      <c r="J45" s="320" t="str">
        <f>IF(I45="","",VLOOKUP(I45,Summary!$L$6:$M$106,2,FALSE))</f>
        <v/>
      </c>
      <c r="K45" s="127"/>
      <c r="L45" s="125"/>
      <c r="M45" s="214"/>
      <c r="N45" s="154"/>
      <c r="O45" s="314"/>
      <c r="P45" s="98">
        <f t="shared" si="3"/>
        <v>0</v>
      </c>
      <c r="S45" s="3"/>
    </row>
    <row r="46" spans="1:19" ht="25.2" customHeight="1" x14ac:dyDescent="0.25">
      <c r="A46" s="20" t="str">
        <f t="shared" si="2"/>
        <v>E</v>
      </c>
      <c r="B46" s="19"/>
      <c r="C46" s="124"/>
      <c r="D46" s="125"/>
      <c r="E46" s="172"/>
      <c r="F46" s="648"/>
      <c r="G46" s="649"/>
      <c r="H46" s="650"/>
      <c r="I46" s="393"/>
      <c r="J46" s="320" t="str">
        <f>IF(I46="","",VLOOKUP(I46,Summary!$L$6:$M$106,2,FALSE))</f>
        <v/>
      </c>
      <c r="K46" s="127"/>
      <c r="L46" s="125"/>
      <c r="M46" s="214"/>
      <c r="N46" s="154"/>
      <c r="O46" s="314"/>
      <c r="P46" s="98">
        <f t="shared" si="3"/>
        <v>0</v>
      </c>
      <c r="S46" s="3"/>
    </row>
    <row r="47" spans="1:19" ht="25.2" customHeight="1" x14ac:dyDescent="0.25">
      <c r="A47" s="20" t="str">
        <f t="shared" si="2"/>
        <v>E</v>
      </c>
      <c r="B47" s="19"/>
      <c r="C47" s="124"/>
      <c r="D47" s="125"/>
      <c r="E47" s="172"/>
      <c r="F47" s="648"/>
      <c r="G47" s="649"/>
      <c r="H47" s="650"/>
      <c r="I47" s="393"/>
      <c r="J47" s="320" t="str">
        <f>IF(I47="","",VLOOKUP(I47,Summary!$L$6:$M$106,2,FALSE))</f>
        <v/>
      </c>
      <c r="K47" s="127"/>
      <c r="L47" s="125"/>
      <c r="M47" s="214"/>
      <c r="N47" s="154"/>
      <c r="O47" s="314"/>
      <c r="P47" s="98">
        <f t="shared" si="3"/>
        <v>0</v>
      </c>
      <c r="S47" s="3"/>
    </row>
    <row r="48" spans="1:19" ht="25.2" customHeight="1" x14ac:dyDescent="0.25">
      <c r="A48" s="20" t="str">
        <f t="shared" si="2"/>
        <v>E</v>
      </c>
      <c r="B48" s="19"/>
      <c r="C48" s="124"/>
      <c r="D48" s="125"/>
      <c r="E48" s="172"/>
      <c r="F48" s="648"/>
      <c r="G48" s="649"/>
      <c r="H48" s="650"/>
      <c r="I48" s="393"/>
      <c r="J48" s="320" t="str">
        <f>IF(I48="","",VLOOKUP(I48,Summary!$L$6:$M$106,2,FALSE))</f>
        <v/>
      </c>
      <c r="K48" s="127"/>
      <c r="L48" s="125"/>
      <c r="M48" s="214"/>
      <c r="N48" s="154"/>
      <c r="O48" s="314"/>
      <c r="P48" s="98">
        <f t="shared" si="3"/>
        <v>0</v>
      </c>
      <c r="S48" s="3"/>
    </row>
    <row r="49" spans="1:19" ht="25.2" customHeight="1" x14ac:dyDescent="0.25">
      <c r="A49" s="20" t="str">
        <f t="shared" si="2"/>
        <v>E</v>
      </c>
      <c r="B49" s="19"/>
      <c r="C49" s="124"/>
      <c r="D49" s="125"/>
      <c r="E49" s="172"/>
      <c r="F49" s="648"/>
      <c r="G49" s="649"/>
      <c r="H49" s="650"/>
      <c r="I49" s="393"/>
      <c r="J49" s="320" t="str">
        <f>IF(I49="","",VLOOKUP(I49,Summary!$L$6:$M$106,2,FALSE))</f>
        <v/>
      </c>
      <c r="K49" s="127"/>
      <c r="L49" s="125"/>
      <c r="M49" s="214"/>
      <c r="N49" s="154"/>
      <c r="O49" s="314"/>
      <c r="P49" s="98">
        <f t="shared" si="3"/>
        <v>0</v>
      </c>
      <c r="S49" s="3"/>
    </row>
    <row r="50" spans="1:19" ht="25.2" customHeight="1" x14ac:dyDescent="0.25">
      <c r="A50" s="20" t="str">
        <f t="shared" si="2"/>
        <v>E</v>
      </c>
      <c r="B50" s="19"/>
      <c r="C50" s="124"/>
      <c r="D50" s="125"/>
      <c r="E50" s="172"/>
      <c r="F50" s="648"/>
      <c r="G50" s="649"/>
      <c r="H50" s="650"/>
      <c r="I50" s="393"/>
      <c r="J50" s="320" t="str">
        <f>IF(I50="","",VLOOKUP(I50,Summary!$L$6:$M$106,2,FALSE))</f>
        <v/>
      </c>
      <c r="K50" s="127"/>
      <c r="L50" s="125"/>
      <c r="M50" s="214"/>
      <c r="N50" s="154"/>
      <c r="O50" s="314"/>
      <c r="P50" s="98">
        <f t="shared" si="3"/>
        <v>0</v>
      </c>
      <c r="S50" s="3"/>
    </row>
    <row r="51" spans="1:19" ht="25.2" customHeight="1" x14ac:dyDescent="0.25">
      <c r="A51" s="20" t="str">
        <f t="shared" si="2"/>
        <v>E</v>
      </c>
      <c r="B51" s="19"/>
      <c r="C51" s="124"/>
      <c r="D51" s="125"/>
      <c r="E51" s="172"/>
      <c r="F51" s="648"/>
      <c r="G51" s="649"/>
      <c r="H51" s="650"/>
      <c r="I51" s="393"/>
      <c r="J51" s="320" t="str">
        <f>IF(I51="","",VLOOKUP(I51,Summary!$L$6:$M$106,2,FALSE))</f>
        <v/>
      </c>
      <c r="K51" s="127"/>
      <c r="L51" s="125"/>
      <c r="M51" s="214"/>
      <c r="N51" s="154"/>
      <c r="O51" s="314"/>
      <c r="P51" s="98">
        <f t="shared" si="3"/>
        <v>0</v>
      </c>
      <c r="S51" s="3"/>
    </row>
    <row r="52" spans="1:19" ht="25.2" customHeight="1" x14ac:dyDescent="0.25">
      <c r="A52" s="20" t="str">
        <f t="shared" si="2"/>
        <v>E</v>
      </c>
      <c r="B52" s="19"/>
      <c r="C52" s="124"/>
      <c r="D52" s="125"/>
      <c r="E52" s="172"/>
      <c r="F52" s="648"/>
      <c r="G52" s="649"/>
      <c r="H52" s="650"/>
      <c r="I52" s="393"/>
      <c r="J52" s="320" t="str">
        <f>IF(I52="","",VLOOKUP(I52,Summary!$L$6:$M$106,2,FALSE))</f>
        <v/>
      </c>
      <c r="K52" s="127"/>
      <c r="L52" s="125"/>
      <c r="M52" s="214"/>
      <c r="N52" s="154"/>
      <c r="O52" s="314"/>
      <c r="P52" s="98">
        <f t="shared" si="3"/>
        <v>0</v>
      </c>
      <c r="S52" s="3"/>
    </row>
    <row r="53" spans="1:19" ht="25.2" customHeight="1" x14ac:dyDescent="0.25">
      <c r="A53" s="20" t="str">
        <f t="shared" si="2"/>
        <v>E</v>
      </c>
      <c r="B53" s="19"/>
      <c r="C53" s="124"/>
      <c r="D53" s="125"/>
      <c r="E53" s="172"/>
      <c r="F53" s="648"/>
      <c r="G53" s="649"/>
      <c r="H53" s="650"/>
      <c r="I53" s="393"/>
      <c r="J53" s="320" t="str">
        <f>IF(I53="","",VLOOKUP(I53,Summary!$L$6:$M$106,2,FALSE))</f>
        <v/>
      </c>
      <c r="K53" s="127"/>
      <c r="L53" s="125"/>
      <c r="M53" s="214"/>
      <c r="N53" s="154"/>
      <c r="O53" s="314"/>
      <c r="P53" s="98">
        <f t="shared" si="3"/>
        <v>0</v>
      </c>
      <c r="S53" s="3"/>
    </row>
    <row r="54" spans="1:19" ht="25.2" customHeight="1" x14ac:dyDescent="0.25">
      <c r="A54" s="20" t="str">
        <f t="shared" si="2"/>
        <v>E</v>
      </c>
      <c r="B54" s="19"/>
      <c r="C54" s="124"/>
      <c r="D54" s="125"/>
      <c r="E54" s="172"/>
      <c r="F54" s="648"/>
      <c r="G54" s="649"/>
      <c r="H54" s="650"/>
      <c r="I54" s="393"/>
      <c r="J54" s="320" t="str">
        <f>IF(I54="","",VLOOKUP(I54,Summary!$L$6:$M$106,2,FALSE))</f>
        <v/>
      </c>
      <c r="K54" s="127"/>
      <c r="L54" s="125"/>
      <c r="M54" s="214"/>
      <c r="N54" s="154"/>
      <c r="O54" s="314"/>
      <c r="P54" s="98">
        <f t="shared" si="3"/>
        <v>0</v>
      </c>
      <c r="S54" s="3"/>
    </row>
    <row r="55" spans="1:19" ht="25.2" customHeight="1" x14ac:dyDescent="0.25">
      <c r="A55" s="20" t="str">
        <f t="shared" si="2"/>
        <v>E</v>
      </c>
      <c r="B55" s="19"/>
      <c r="C55" s="124"/>
      <c r="D55" s="125"/>
      <c r="E55" s="172"/>
      <c r="F55" s="648"/>
      <c r="G55" s="649"/>
      <c r="H55" s="650"/>
      <c r="I55" s="393"/>
      <c r="J55" s="320" t="str">
        <f>IF(I55="","",VLOOKUP(I55,Summary!$L$6:$M$106,2,FALSE))</f>
        <v/>
      </c>
      <c r="K55" s="127"/>
      <c r="L55" s="125"/>
      <c r="M55" s="214"/>
      <c r="N55" s="154"/>
      <c r="O55" s="314"/>
      <c r="P55" s="98">
        <f t="shared" si="3"/>
        <v>0</v>
      </c>
      <c r="S55" s="3"/>
    </row>
    <row r="56" spans="1:19" ht="25.2" customHeight="1" x14ac:dyDescent="0.25">
      <c r="A56" s="20" t="str">
        <f t="shared" si="2"/>
        <v>E</v>
      </c>
      <c r="B56" s="19"/>
      <c r="C56" s="124"/>
      <c r="D56" s="125"/>
      <c r="E56" s="172"/>
      <c r="F56" s="648"/>
      <c r="G56" s="649"/>
      <c r="H56" s="650"/>
      <c r="I56" s="393"/>
      <c r="J56" s="320" t="str">
        <f>IF(I56="","",VLOOKUP(I56,Summary!$L$6:$M$106,2,FALSE))</f>
        <v/>
      </c>
      <c r="K56" s="127"/>
      <c r="L56" s="125"/>
      <c r="M56" s="214"/>
      <c r="N56" s="154"/>
      <c r="O56" s="314"/>
      <c r="P56" s="98">
        <f t="shared" si="3"/>
        <v>0</v>
      </c>
      <c r="S56" s="3"/>
    </row>
    <row r="57" spans="1:19" ht="25.2" customHeight="1" x14ac:dyDescent="0.25">
      <c r="A57" s="20" t="str">
        <f t="shared" si="2"/>
        <v>E</v>
      </c>
      <c r="B57" s="19"/>
      <c r="C57" s="124"/>
      <c r="D57" s="125"/>
      <c r="E57" s="172"/>
      <c r="F57" s="648"/>
      <c r="G57" s="649"/>
      <c r="H57" s="650"/>
      <c r="I57" s="393"/>
      <c r="J57" s="320" t="str">
        <f>IF(I57="","",VLOOKUP(I57,Summary!$L$6:$M$106,2,FALSE))</f>
        <v/>
      </c>
      <c r="K57" s="127"/>
      <c r="L57" s="125"/>
      <c r="M57" s="214"/>
      <c r="N57" s="154"/>
      <c r="O57" s="314"/>
      <c r="P57" s="98">
        <f t="shared" si="3"/>
        <v>0</v>
      </c>
      <c r="S57" s="3"/>
    </row>
    <row r="58" spans="1:19" ht="25.2" customHeight="1" x14ac:dyDescent="0.25">
      <c r="A58" s="20" t="str">
        <f t="shared" si="2"/>
        <v>E</v>
      </c>
      <c r="B58" s="19"/>
      <c r="C58" s="124"/>
      <c r="D58" s="125"/>
      <c r="E58" s="172"/>
      <c r="F58" s="648"/>
      <c r="G58" s="649"/>
      <c r="H58" s="650"/>
      <c r="I58" s="393"/>
      <c r="J58" s="320" t="str">
        <f>IF(I58="","",VLOOKUP(I58,Summary!$L$6:$M$106,2,FALSE))</f>
        <v/>
      </c>
      <c r="K58" s="127"/>
      <c r="L58" s="125"/>
      <c r="M58" s="214"/>
      <c r="N58" s="154"/>
      <c r="O58" s="314"/>
      <c r="P58" s="98">
        <f t="shared" si="3"/>
        <v>0</v>
      </c>
      <c r="S58" s="3"/>
    </row>
    <row r="59" spans="1:19" ht="25.2" customHeight="1" thickBot="1" x14ac:dyDescent="0.3">
      <c r="A59" s="20" t="str">
        <f t="shared" si="2"/>
        <v>E</v>
      </c>
      <c r="B59" s="19"/>
      <c r="C59" s="129"/>
      <c r="D59" s="130"/>
      <c r="E59" s="175"/>
      <c r="F59" s="648"/>
      <c r="G59" s="649"/>
      <c r="H59" s="650"/>
      <c r="I59" s="394"/>
      <c r="J59" s="320" t="str">
        <f>IF(I59="","",VLOOKUP(I59,Summary!$L$6:$M$106,2,FALSE))</f>
        <v/>
      </c>
      <c r="K59" s="131"/>
      <c r="L59" s="132"/>
      <c r="M59" s="215"/>
      <c r="N59" s="315"/>
      <c r="O59" s="316"/>
      <c r="P59" s="98">
        <f t="shared" si="3"/>
        <v>0</v>
      </c>
      <c r="S59" s="3"/>
    </row>
    <row r="60" spans="1:19" ht="21" customHeight="1" x14ac:dyDescent="0.25">
      <c r="A60" s="19" t="s">
        <v>6</v>
      </c>
      <c r="B60" s="19"/>
      <c r="C60" s="186"/>
      <c r="D60" s="688"/>
      <c r="E60" s="688"/>
      <c r="F60" s="688"/>
      <c r="G60" s="688"/>
      <c r="H60" s="688"/>
      <c r="I60" s="353"/>
      <c r="J60" s="286"/>
      <c r="K60" s="187"/>
      <c r="L60" s="687"/>
      <c r="M60" s="687"/>
      <c r="N60" s="687"/>
      <c r="O60" s="687"/>
      <c r="P60" s="687"/>
      <c r="S60" s="3"/>
    </row>
    <row r="61" spans="1:19" x14ac:dyDescent="0.25">
      <c r="A61" s="19" t="s">
        <v>6</v>
      </c>
      <c r="B61" s="19"/>
      <c r="C61" s="689"/>
      <c r="D61" s="689"/>
      <c r="E61" s="689"/>
      <c r="F61" s="689"/>
      <c r="G61" s="689"/>
      <c r="S61" s="3"/>
    </row>
  </sheetData>
  <sheetProtection selectLockedCells="1"/>
  <mergeCells count="66">
    <mergeCell ref="C61:G61"/>
    <mergeCell ref="F46:H46"/>
    <mergeCell ref="F47:H47"/>
    <mergeCell ref="F48:H48"/>
    <mergeCell ref="F49:H49"/>
    <mergeCell ref="F43:H43"/>
    <mergeCell ref="F44:H44"/>
    <mergeCell ref="F45:H45"/>
    <mergeCell ref="L60:P60"/>
    <mergeCell ref="D60:H60"/>
    <mergeCell ref="F50:H50"/>
    <mergeCell ref="F51:H51"/>
    <mergeCell ref="F52:H52"/>
    <mergeCell ref="F53:H53"/>
    <mergeCell ref="F54:H54"/>
    <mergeCell ref="F55:H55"/>
    <mergeCell ref="F56:H56"/>
    <mergeCell ref="F57:H57"/>
    <mergeCell ref="F58:H58"/>
    <mergeCell ref="F59:H59"/>
    <mergeCell ref="F38:H38"/>
    <mergeCell ref="F39:H39"/>
    <mergeCell ref="F40:H40"/>
    <mergeCell ref="F41:H41"/>
    <mergeCell ref="F42:H42"/>
    <mergeCell ref="F33:H33"/>
    <mergeCell ref="F34:H34"/>
    <mergeCell ref="F35:H35"/>
    <mergeCell ref="F36:H36"/>
    <mergeCell ref="F37:H37"/>
    <mergeCell ref="F28:H28"/>
    <mergeCell ref="F29:H29"/>
    <mergeCell ref="F30:H30"/>
    <mergeCell ref="F31:H31"/>
    <mergeCell ref="F32:H32"/>
    <mergeCell ref="C2:P3"/>
    <mergeCell ref="F26:H26"/>
    <mergeCell ref="F27:H27"/>
    <mergeCell ref="F14:H14"/>
    <mergeCell ref="F15:H15"/>
    <mergeCell ref="G4:H4"/>
    <mergeCell ref="G5:H5"/>
    <mergeCell ref="C8:O8"/>
    <mergeCell ref="C6:P6"/>
    <mergeCell ref="C7:P7"/>
    <mergeCell ref="F9:H9"/>
    <mergeCell ref="F10:H10"/>
    <mergeCell ref="F11:H11"/>
    <mergeCell ref="F12:H12"/>
    <mergeCell ref="F13:H13"/>
    <mergeCell ref="I4:L4"/>
    <mergeCell ref="I5:L5"/>
    <mergeCell ref="M4:P4"/>
    <mergeCell ref="M5:P5"/>
    <mergeCell ref="C4:F4"/>
    <mergeCell ref="C5:F5"/>
    <mergeCell ref="F16:H16"/>
    <mergeCell ref="F17:H17"/>
    <mergeCell ref="F18:H18"/>
    <mergeCell ref="F19:H19"/>
    <mergeCell ref="F20:H20"/>
    <mergeCell ref="F21:H21"/>
    <mergeCell ref="F22:H22"/>
    <mergeCell ref="F23:H23"/>
    <mergeCell ref="F24:H24"/>
    <mergeCell ref="F25:H25"/>
  </mergeCells>
  <phoneticPr fontId="0" type="noConversion"/>
  <dataValidations count="3">
    <dataValidation type="list" allowBlank="1" showInputMessage="1" showErrorMessage="1" sqref="D10:D59" xr:uid="{D230F200-782B-4EDA-9060-60C260A5AC15}">
      <formula1>$Q$8:$Q$9</formula1>
    </dataValidation>
    <dataValidation type="list" allowBlank="1" showInputMessage="1" showErrorMessage="1" sqref="L10:L59" xr:uid="{B48A3FB5-D021-4969-A672-4342E2511C3B}">
      <formula1>Units_Materials</formula1>
    </dataValidation>
    <dataValidation type="list" allowBlank="1" showInputMessage="1" showErrorMessage="1" sqref="I10:I59" xr:uid="{002475A4-48E9-43A5-BE92-EBE21E52CAE4}">
      <formula1>DI_Name</formula1>
    </dataValidation>
  </dataValidations>
  <printOptions horizontalCentered="1" verticalCentered="1"/>
  <pageMargins left="0.25" right="0.25" top="0.25" bottom="0.25" header="0.25" footer="0.49"/>
  <pageSetup scale="90" orientation="portrait" blackAndWhite="1"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39997558519241921"/>
  </sheetPr>
  <dimension ref="A1:R85"/>
  <sheetViews>
    <sheetView showGridLines="0" showZeros="0" zoomScale="85" zoomScaleNormal="85" zoomScaleSheetLayoutView="100" workbookViewId="0">
      <selection activeCell="L11" sqref="L11"/>
    </sheetView>
  </sheetViews>
  <sheetFormatPr defaultColWidth="9.109375" defaultRowHeight="13.2" x14ac:dyDescent="0.25"/>
  <cols>
    <col min="1" max="1" width="2.6640625" style="16" customWidth="1"/>
    <col min="2" max="2" width="2.6640625" style="11" customWidth="1"/>
    <col min="3" max="3" width="17.6640625" style="317" customWidth="1"/>
    <col min="4" max="4" width="10" style="317" customWidth="1"/>
    <col min="5" max="6" width="6" style="3" customWidth="1"/>
    <col min="7" max="7" width="18" style="3" customWidth="1"/>
    <col min="8" max="8" width="12.109375" style="3" customWidth="1"/>
    <col min="9" max="9" width="7.33203125" style="233" customWidth="1"/>
    <col min="10" max="10" width="5.6640625" style="233" customWidth="1"/>
    <col min="11" max="11" width="13.33203125" style="233" customWidth="1"/>
    <col min="12" max="12" width="49.33203125" style="329" customWidth="1"/>
    <col min="13" max="13" width="22.33203125" style="342" customWidth="1"/>
    <col min="14" max="14" width="12.33203125" style="333" customWidth="1"/>
    <col min="15" max="15" width="15.33203125" style="329" customWidth="1"/>
    <col min="16" max="16" width="5.6640625" style="3" customWidth="1"/>
    <col min="17" max="17" width="16.5546875" style="3" customWidth="1"/>
    <col min="18" max="18" width="9.109375" style="10"/>
    <col min="19" max="16384" width="9.109375" style="3"/>
  </cols>
  <sheetData>
    <row r="1" spans="1:18" ht="13.8" thickBot="1" x14ac:dyDescent="0.3">
      <c r="A1" s="19"/>
      <c r="B1" s="19"/>
      <c r="C1" s="311"/>
      <c r="D1" s="311"/>
      <c r="E1" s="4"/>
      <c r="F1" s="4"/>
      <c r="G1" s="4"/>
      <c r="H1" s="4"/>
      <c r="I1" s="225"/>
      <c r="J1" s="225"/>
      <c r="K1" s="225"/>
      <c r="L1" s="323"/>
      <c r="M1" s="336"/>
      <c r="N1" s="330"/>
      <c r="O1" s="323"/>
      <c r="R1" s="3"/>
    </row>
    <row r="2" spans="1:18" x14ac:dyDescent="0.25">
      <c r="A2" s="19"/>
      <c r="B2" s="19"/>
      <c r="C2" s="344"/>
      <c r="D2" s="345"/>
      <c r="E2" s="91"/>
      <c r="F2" s="91"/>
      <c r="G2" s="91"/>
      <c r="H2" s="91"/>
      <c r="I2" s="226"/>
      <c r="J2" s="226"/>
      <c r="K2" s="227"/>
      <c r="L2" s="324"/>
      <c r="M2" s="337"/>
      <c r="N2" s="331"/>
      <c r="O2" s="386"/>
      <c r="R2" s="3"/>
    </row>
    <row r="3" spans="1:18" ht="21" customHeight="1" thickBot="1" x14ac:dyDescent="0.35">
      <c r="A3" s="19"/>
      <c r="B3" s="19"/>
      <c r="C3" s="702" t="s">
        <v>59</v>
      </c>
      <c r="D3" s="703"/>
      <c r="E3" s="703"/>
      <c r="F3" s="703"/>
      <c r="G3" s="703"/>
      <c r="H3" s="703"/>
      <c r="I3" s="703"/>
      <c r="J3" s="703"/>
      <c r="K3" s="703"/>
      <c r="L3" s="703"/>
      <c r="M3" s="703"/>
      <c r="N3" s="703"/>
      <c r="O3" s="704"/>
      <c r="R3" s="3"/>
    </row>
    <row r="4" spans="1:18" s="17" customFormat="1" ht="19.2" customHeight="1" x14ac:dyDescent="0.25">
      <c r="A4" s="18"/>
      <c r="B4" s="18"/>
      <c r="C4" s="660" t="s">
        <v>9</v>
      </c>
      <c r="D4" s="661"/>
      <c r="E4" s="661"/>
      <c r="F4" s="661"/>
      <c r="G4" s="662"/>
      <c r="H4" s="716" t="s">
        <v>55</v>
      </c>
      <c r="I4" s="661"/>
      <c r="J4" s="661"/>
      <c r="K4" s="662"/>
      <c r="L4" s="111" t="s">
        <v>11</v>
      </c>
      <c r="M4" s="655" t="s">
        <v>38</v>
      </c>
      <c r="N4" s="655"/>
      <c r="O4" s="656"/>
    </row>
    <row r="5" spans="1:18" ht="19.5" customHeight="1" x14ac:dyDescent="0.25">
      <c r="A5" s="19"/>
      <c r="B5" s="19"/>
      <c r="C5" s="663">
        <f>Summary!B5</f>
        <v>0</v>
      </c>
      <c r="D5" s="664"/>
      <c r="E5" s="664"/>
      <c r="F5" s="664"/>
      <c r="G5" s="665"/>
      <c r="H5" s="717">
        <f>Summary!C5</f>
        <v>0</v>
      </c>
      <c r="I5" s="664"/>
      <c r="J5" s="664"/>
      <c r="K5" s="665"/>
      <c r="L5" s="167" t="str">
        <f>Summary!D5</f>
        <v>A</v>
      </c>
      <c r="M5" s="658">
        <f>Summary!F5</f>
        <v>0</v>
      </c>
      <c r="N5" s="658"/>
      <c r="O5" s="659"/>
      <c r="R5" s="3"/>
    </row>
    <row r="6" spans="1:18" ht="19.5" hidden="1" customHeight="1" x14ac:dyDescent="0.25">
      <c r="A6" s="19"/>
      <c r="B6" s="19"/>
      <c r="C6" s="676" t="s">
        <v>47</v>
      </c>
      <c r="D6" s="677"/>
      <c r="E6" s="677"/>
      <c r="F6" s="677"/>
      <c r="G6" s="677"/>
      <c r="H6" s="677"/>
      <c r="I6" s="677"/>
      <c r="J6" s="677"/>
      <c r="K6" s="677"/>
      <c r="L6" s="677"/>
      <c r="M6" s="677"/>
      <c r="N6" s="677"/>
      <c r="O6" s="678"/>
      <c r="R6" s="3"/>
    </row>
    <row r="7" spans="1:18" ht="78" hidden="1" customHeight="1" x14ac:dyDescent="0.25">
      <c r="A7" s="19" t="s">
        <v>6</v>
      </c>
      <c r="B7" s="19"/>
      <c r="C7" s="679"/>
      <c r="D7" s="680"/>
      <c r="E7" s="680"/>
      <c r="F7" s="680"/>
      <c r="G7" s="680"/>
      <c r="H7" s="680"/>
      <c r="I7" s="680"/>
      <c r="J7" s="680"/>
      <c r="K7" s="680"/>
      <c r="L7" s="680"/>
      <c r="M7" s="680"/>
      <c r="N7" s="680"/>
      <c r="O7" s="681"/>
      <c r="R7" s="3"/>
    </row>
    <row r="8" spans="1:18" ht="23.25" customHeight="1" x14ac:dyDescent="0.25">
      <c r="A8" s="19"/>
      <c r="B8" s="19"/>
      <c r="C8" s="673" t="s">
        <v>64</v>
      </c>
      <c r="D8" s="674"/>
      <c r="E8" s="674"/>
      <c r="F8" s="674"/>
      <c r="G8" s="674"/>
      <c r="H8" s="674"/>
      <c r="I8" s="674"/>
      <c r="J8" s="674"/>
      <c r="K8" s="674"/>
      <c r="L8" s="674"/>
      <c r="M8" s="674"/>
      <c r="N8" s="675"/>
      <c r="O8" s="105" t="s">
        <v>12</v>
      </c>
      <c r="R8" s="3"/>
    </row>
    <row r="9" spans="1:18" ht="25.5" customHeight="1" x14ac:dyDescent="0.25">
      <c r="A9" s="19"/>
      <c r="B9" s="19"/>
      <c r="C9" s="711" t="s">
        <v>61</v>
      </c>
      <c r="D9" s="712"/>
      <c r="E9" s="708" t="s">
        <v>62</v>
      </c>
      <c r="F9" s="709"/>
      <c r="G9" s="709"/>
      <c r="H9" s="710"/>
      <c r="I9" s="721" t="s">
        <v>63</v>
      </c>
      <c r="J9" s="722"/>
      <c r="K9" s="723"/>
      <c r="L9" s="321" t="s">
        <v>106</v>
      </c>
      <c r="M9" s="338" t="s">
        <v>300</v>
      </c>
      <c r="N9" s="334" t="s">
        <v>292</v>
      </c>
      <c r="O9" s="97">
        <f>SUM(O10:O85)</f>
        <v>0</v>
      </c>
      <c r="R9" s="3"/>
    </row>
    <row r="10" spans="1:18" s="5" customFormat="1" ht="30" customHeight="1" x14ac:dyDescent="0.25">
      <c r="A10" s="20"/>
      <c r="B10" s="20"/>
      <c r="C10" s="713"/>
      <c r="D10" s="714"/>
      <c r="E10" s="648"/>
      <c r="F10" s="649"/>
      <c r="G10" s="649"/>
      <c r="H10" s="650"/>
      <c r="I10" s="718"/>
      <c r="J10" s="719"/>
      <c r="K10" s="720"/>
      <c r="L10" s="322"/>
      <c r="M10" s="339"/>
      <c r="N10" s="343" t="str">
        <f>IF(M10="","",VLOOKUP(M10,Summary!$L$6:$M$106,2,FALSE))</f>
        <v/>
      </c>
      <c r="O10" s="387"/>
      <c r="Q10" s="3"/>
    </row>
    <row r="11" spans="1:18" ht="30" customHeight="1" x14ac:dyDescent="0.25">
      <c r="A11" s="20"/>
      <c r="B11" s="19"/>
      <c r="C11" s="713"/>
      <c r="D11" s="714"/>
      <c r="E11" s="648"/>
      <c r="F11" s="649"/>
      <c r="G11" s="649"/>
      <c r="H11" s="650"/>
      <c r="I11" s="718"/>
      <c r="J11" s="719"/>
      <c r="K11" s="720"/>
      <c r="L11" s="322"/>
      <c r="M11" s="339"/>
      <c r="N11" s="343" t="str">
        <f>IF(M11="","",VLOOKUP(M11,Summary!$L$6:$M$106,2,FALSE))</f>
        <v/>
      </c>
      <c r="O11" s="387"/>
      <c r="R11" s="3"/>
    </row>
    <row r="12" spans="1:18" ht="30" customHeight="1" x14ac:dyDescent="0.25">
      <c r="A12" s="20"/>
      <c r="B12" s="19"/>
      <c r="C12" s="713"/>
      <c r="D12" s="714"/>
      <c r="E12" s="648"/>
      <c r="F12" s="649"/>
      <c r="G12" s="649"/>
      <c r="H12" s="650"/>
      <c r="I12" s="718"/>
      <c r="J12" s="719"/>
      <c r="K12" s="720"/>
      <c r="L12" s="322"/>
      <c r="M12" s="339"/>
      <c r="N12" s="343" t="str">
        <f>IF(M12="","",VLOOKUP(M12,Summary!$L$6:$M$106,2,FALSE))</f>
        <v/>
      </c>
      <c r="O12" s="387"/>
      <c r="R12" s="3"/>
    </row>
    <row r="13" spans="1:18" ht="30" customHeight="1" x14ac:dyDescent="0.25">
      <c r="A13" s="20"/>
      <c r="B13" s="19"/>
      <c r="C13" s="713"/>
      <c r="D13" s="714"/>
      <c r="E13" s="648"/>
      <c r="F13" s="649"/>
      <c r="G13" s="649"/>
      <c r="H13" s="650"/>
      <c r="I13" s="718"/>
      <c r="J13" s="719"/>
      <c r="K13" s="720"/>
      <c r="L13" s="322"/>
      <c r="M13" s="339"/>
      <c r="N13" s="343" t="str">
        <f>IF(M13="","",VLOOKUP(M13,Summary!$L$6:$M$106,2,FALSE))</f>
        <v/>
      </c>
      <c r="O13" s="387"/>
      <c r="R13" s="3"/>
    </row>
    <row r="14" spans="1:18" ht="30" customHeight="1" x14ac:dyDescent="0.25">
      <c r="A14" s="20"/>
      <c r="B14" s="19"/>
      <c r="C14" s="715"/>
      <c r="D14" s="714"/>
      <c r="E14" s="648"/>
      <c r="F14" s="649"/>
      <c r="G14" s="649"/>
      <c r="H14" s="650"/>
      <c r="I14" s="724"/>
      <c r="J14" s="719"/>
      <c r="K14" s="720"/>
      <c r="L14" s="325"/>
      <c r="M14" s="339"/>
      <c r="N14" s="343" t="str">
        <f>IF(M14="","",VLOOKUP(M14,Summary!$L$6:$M$106,2,FALSE))</f>
        <v/>
      </c>
      <c r="O14" s="387"/>
      <c r="R14" s="3"/>
    </row>
    <row r="15" spans="1:18" ht="30" customHeight="1" x14ac:dyDescent="0.25">
      <c r="A15" s="20"/>
      <c r="B15" s="19"/>
      <c r="C15" s="715"/>
      <c r="D15" s="714"/>
      <c r="E15" s="648"/>
      <c r="F15" s="649"/>
      <c r="G15" s="649"/>
      <c r="H15" s="650"/>
      <c r="I15" s="724"/>
      <c r="J15" s="719"/>
      <c r="K15" s="720"/>
      <c r="L15" s="325"/>
      <c r="M15" s="339"/>
      <c r="N15" s="343" t="str">
        <f>IF(M15="","",VLOOKUP(M15,Summary!$L$6:$M$106,2,FALSE))</f>
        <v/>
      </c>
      <c r="O15" s="387"/>
      <c r="R15" s="3"/>
    </row>
    <row r="16" spans="1:18" ht="30" customHeight="1" x14ac:dyDescent="0.25">
      <c r="A16" s="20"/>
      <c r="B16" s="19"/>
      <c r="C16" s="715"/>
      <c r="D16" s="714"/>
      <c r="E16" s="648"/>
      <c r="F16" s="649"/>
      <c r="G16" s="649"/>
      <c r="H16" s="650"/>
      <c r="I16" s="724"/>
      <c r="J16" s="719"/>
      <c r="K16" s="720"/>
      <c r="L16" s="325"/>
      <c r="M16" s="339"/>
      <c r="N16" s="343" t="str">
        <f>IF(M16="","",VLOOKUP(M16,Summary!$L$6:$M$106,2,FALSE))</f>
        <v/>
      </c>
      <c r="O16" s="387"/>
      <c r="R16" s="3"/>
    </row>
    <row r="17" spans="1:18" ht="30" customHeight="1" x14ac:dyDescent="0.25">
      <c r="A17" s="20"/>
      <c r="B17" s="19"/>
      <c r="C17" s="715"/>
      <c r="D17" s="714"/>
      <c r="E17" s="705"/>
      <c r="F17" s="706"/>
      <c r="G17" s="706"/>
      <c r="H17" s="707"/>
      <c r="I17" s="724"/>
      <c r="J17" s="719"/>
      <c r="K17" s="720"/>
      <c r="L17" s="325"/>
      <c r="M17" s="339"/>
      <c r="N17" s="343" t="str">
        <f>IF(M17="","",VLOOKUP(M17,Summary!$L$6:$M$106,2,FALSE))</f>
        <v/>
      </c>
      <c r="O17" s="387">
        <v>0</v>
      </c>
      <c r="R17" s="3"/>
    </row>
    <row r="18" spans="1:18" ht="30" customHeight="1" x14ac:dyDescent="0.25">
      <c r="A18" s="20"/>
      <c r="B18" s="19"/>
      <c r="C18" s="715"/>
      <c r="D18" s="714"/>
      <c r="E18" s="648"/>
      <c r="F18" s="649"/>
      <c r="G18" s="649"/>
      <c r="H18" s="650"/>
      <c r="I18" s="724"/>
      <c r="J18" s="719"/>
      <c r="K18" s="720"/>
      <c r="L18" s="325"/>
      <c r="M18" s="339"/>
      <c r="N18" s="343" t="str">
        <f>IF(M18="","",VLOOKUP(M18,Summary!$L$6:$M$106,2,FALSE))</f>
        <v/>
      </c>
      <c r="O18" s="387">
        <v>0</v>
      </c>
      <c r="R18" s="3"/>
    </row>
    <row r="19" spans="1:18" ht="30" customHeight="1" x14ac:dyDescent="0.25">
      <c r="A19" s="20"/>
      <c r="B19" s="19"/>
      <c r="C19" s="715"/>
      <c r="D19" s="714"/>
      <c r="E19" s="648"/>
      <c r="F19" s="649"/>
      <c r="G19" s="649"/>
      <c r="H19" s="650"/>
      <c r="I19" s="724"/>
      <c r="J19" s="719"/>
      <c r="K19" s="720"/>
      <c r="L19" s="325"/>
      <c r="M19" s="339"/>
      <c r="N19" s="343" t="str">
        <f>IF(M19="","",VLOOKUP(M19,Summary!$L$6:$M$106,2,FALSE))</f>
        <v/>
      </c>
      <c r="O19" s="387">
        <v>0</v>
      </c>
      <c r="R19" s="3"/>
    </row>
    <row r="20" spans="1:18" ht="30" customHeight="1" x14ac:dyDescent="0.25">
      <c r="A20" s="20"/>
      <c r="B20" s="19"/>
      <c r="C20" s="694"/>
      <c r="D20" s="695"/>
      <c r="E20" s="696"/>
      <c r="F20" s="696"/>
      <c r="G20" s="696"/>
      <c r="H20" s="696"/>
      <c r="I20" s="697"/>
      <c r="J20" s="697"/>
      <c r="K20" s="697"/>
      <c r="L20" s="325"/>
      <c r="M20" s="339"/>
      <c r="N20" s="343" t="str">
        <f>IF(M20="","",VLOOKUP(M20,Summary!$L$6:$M$106,2,FALSE))</f>
        <v/>
      </c>
      <c r="O20" s="387">
        <v>0</v>
      </c>
      <c r="R20" s="3"/>
    </row>
    <row r="21" spans="1:18" ht="30" hidden="1" customHeight="1" x14ac:dyDescent="0.25">
      <c r="A21" s="20" t="str">
        <f t="shared" ref="A21:A59" si="0">IF(AND(D21="",E21="",J21="",I21="",K21=""),"E","T")</f>
        <v>E</v>
      </c>
      <c r="B21" s="19"/>
      <c r="C21" s="694"/>
      <c r="D21" s="695"/>
      <c r="E21" s="701"/>
      <c r="F21" s="699"/>
      <c r="G21" s="699"/>
      <c r="H21" s="699"/>
      <c r="I21" s="228"/>
      <c r="J21" s="229"/>
      <c r="K21" s="230"/>
      <c r="L21" s="326"/>
      <c r="M21" s="335"/>
      <c r="N21" s="343" t="str">
        <f>IF(M21="","",VLOOKUP(M21,Summary!$L$6:$M$106,2,FALSE))</f>
        <v/>
      </c>
      <c r="O21" s="387">
        <f t="shared" ref="O21:O59" si="1">I21*K21</f>
        <v>0</v>
      </c>
      <c r="R21" s="3"/>
    </row>
    <row r="22" spans="1:18" ht="30" hidden="1" customHeight="1" x14ac:dyDescent="0.25">
      <c r="A22" s="20" t="str">
        <f t="shared" si="0"/>
        <v>E</v>
      </c>
      <c r="B22" s="19"/>
      <c r="C22" s="694"/>
      <c r="D22" s="695"/>
      <c r="E22" s="701"/>
      <c r="F22" s="699"/>
      <c r="G22" s="699"/>
      <c r="H22" s="699"/>
      <c r="I22" s="228"/>
      <c r="J22" s="229"/>
      <c r="K22" s="230"/>
      <c r="L22" s="326"/>
      <c r="M22" s="335"/>
      <c r="N22" s="343" t="str">
        <f>IF(M22="","",VLOOKUP(M22,Summary!$L$6:$M$106,2,FALSE))</f>
        <v/>
      </c>
      <c r="O22" s="387">
        <f t="shared" si="1"/>
        <v>0</v>
      </c>
      <c r="R22" s="3"/>
    </row>
    <row r="23" spans="1:18" ht="30" hidden="1" customHeight="1" x14ac:dyDescent="0.25">
      <c r="B23" s="20" t="str">
        <f>IF(AND(D23="",E23="",J23="",I23="",K23=""),"E","T")</f>
        <v>E</v>
      </c>
      <c r="C23" s="694"/>
      <c r="D23" s="695"/>
      <c r="E23" s="701"/>
      <c r="F23" s="699"/>
      <c r="G23" s="699"/>
      <c r="H23" s="699"/>
      <c r="I23" s="228"/>
      <c r="J23" s="229"/>
      <c r="K23" s="230"/>
      <c r="L23" s="326"/>
      <c r="M23" s="335"/>
      <c r="N23" s="343" t="str">
        <f>IF(M23="","",VLOOKUP(M23,Summary!$L$6:$M$106,2,FALSE))</f>
        <v/>
      </c>
      <c r="O23" s="387">
        <f t="shared" si="1"/>
        <v>0</v>
      </c>
      <c r="R23" s="3"/>
    </row>
    <row r="24" spans="1:18" ht="30" hidden="1" customHeight="1" x14ac:dyDescent="0.25">
      <c r="A24" s="20" t="str">
        <f t="shared" si="0"/>
        <v>E</v>
      </c>
      <c r="B24" s="19"/>
      <c r="C24" s="694"/>
      <c r="D24" s="695"/>
      <c r="E24" s="699"/>
      <c r="F24" s="699"/>
      <c r="G24" s="699"/>
      <c r="H24" s="699"/>
      <c r="I24" s="228"/>
      <c r="J24" s="230"/>
      <c r="K24" s="230"/>
      <c r="L24" s="326"/>
      <c r="M24" s="335"/>
      <c r="N24" s="343" t="str">
        <f>IF(M24="","",VLOOKUP(M24,Summary!$L$6:$M$106,2,FALSE))</f>
        <v/>
      </c>
      <c r="O24" s="387">
        <f t="shared" si="1"/>
        <v>0</v>
      </c>
      <c r="R24" s="3"/>
    </row>
    <row r="25" spans="1:18" ht="30" hidden="1" customHeight="1" x14ac:dyDescent="0.25">
      <c r="A25" s="20" t="str">
        <f t="shared" si="0"/>
        <v>E</v>
      </c>
      <c r="B25" s="19"/>
      <c r="C25" s="694"/>
      <c r="D25" s="695"/>
      <c r="E25" s="699"/>
      <c r="F25" s="699"/>
      <c r="G25" s="699"/>
      <c r="H25" s="699"/>
      <c r="I25" s="228"/>
      <c r="J25" s="230"/>
      <c r="K25" s="230"/>
      <c r="L25" s="326"/>
      <c r="M25" s="335"/>
      <c r="N25" s="343" t="str">
        <f>IF(M25="","",VLOOKUP(M25,Summary!$L$6:$M$106,2,FALSE))</f>
        <v/>
      </c>
      <c r="O25" s="387">
        <f t="shared" si="1"/>
        <v>0</v>
      </c>
      <c r="R25" s="3"/>
    </row>
    <row r="26" spans="1:18" ht="30" hidden="1" customHeight="1" x14ac:dyDescent="0.25">
      <c r="A26" s="20" t="str">
        <f t="shared" si="0"/>
        <v>E</v>
      </c>
      <c r="B26" s="19"/>
      <c r="C26" s="694"/>
      <c r="D26" s="695"/>
      <c r="E26" s="699"/>
      <c r="F26" s="699"/>
      <c r="G26" s="699"/>
      <c r="H26" s="699"/>
      <c r="I26" s="228"/>
      <c r="J26" s="230"/>
      <c r="K26" s="230"/>
      <c r="L26" s="326"/>
      <c r="M26" s="335"/>
      <c r="N26" s="343" t="str">
        <f>IF(M26="","",VLOOKUP(M26,Summary!$L$6:$M$106,2,FALSE))</f>
        <v/>
      </c>
      <c r="O26" s="387">
        <f t="shared" si="1"/>
        <v>0</v>
      </c>
      <c r="R26" s="3"/>
    </row>
    <row r="27" spans="1:18" ht="30" hidden="1" customHeight="1" x14ac:dyDescent="0.25">
      <c r="A27" s="20" t="str">
        <f t="shared" si="0"/>
        <v>E</v>
      </c>
      <c r="B27" s="19"/>
      <c r="C27" s="694"/>
      <c r="D27" s="695"/>
      <c r="E27" s="699"/>
      <c r="F27" s="699"/>
      <c r="G27" s="699"/>
      <c r="H27" s="699"/>
      <c r="I27" s="228"/>
      <c r="J27" s="230"/>
      <c r="K27" s="230"/>
      <c r="L27" s="326"/>
      <c r="M27" s="335"/>
      <c r="N27" s="343" t="str">
        <f>IF(M27="","",VLOOKUP(M27,Summary!$L$6:$M$106,2,FALSE))</f>
        <v/>
      </c>
      <c r="O27" s="387">
        <f t="shared" si="1"/>
        <v>0</v>
      </c>
      <c r="R27" s="3"/>
    </row>
    <row r="28" spans="1:18" ht="30" hidden="1" customHeight="1" x14ac:dyDescent="0.25">
      <c r="A28" s="20" t="str">
        <f t="shared" si="0"/>
        <v>E</v>
      </c>
      <c r="B28" s="19"/>
      <c r="C28" s="694"/>
      <c r="D28" s="695"/>
      <c r="E28" s="699"/>
      <c r="F28" s="699"/>
      <c r="G28" s="699"/>
      <c r="H28" s="699"/>
      <c r="I28" s="228"/>
      <c r="J28" s="230"/>
      <c r="K28" s="230"/>
      <c r="L28" s="326"/>
      <c r="M28" s="335"/>
      <c r="N28" s="343" t="str">
        <f>IF(M28="","",VLOOKUP(M28,Summary!$L$6:$M$106,2,FALSE))</f>
        <v/>
      </c>
      <c r="O28" s="387">
        <f t="shared" si="1"/>
        <v>0</v>
      </c>
      <c r="R28" s="3"/>
    </row>
    <row r="29" spans="1:18" ht="30" hidden="1" customHeight="1" x14ac:dyDescent="0.25">
      <c r="A29" s="20" t="str">
        <f t="shared" si="0"/>
        <v>E</v>
      </c>
      <c r="B29" s="19"/>
      <c r="C29" s="694"/>
      <c r="D29" s="695"/>
      <c r="E29" s="699"/>
      <c r="F29" s="699"/>
      <c r="G29" s="699"/>
      <c r="H29" s="699"/>
      <c r="I29" s="228"/>
      <c r="J29" s="230"/>
      <c r="K29" s="230"/>
      <c r="L29" s="326"/>
      <c r="M29" s="335"/>
      <c r="N29" s="343" t="str">
        <f>IF(M29="","",VLOOKUP(M29,Summary!$L$6:$M$106,2,FALSE))</f>
        <v/>
      </c>
      <c r="O29" s="387">
        <f t="shared" si="1"/>
        <v>0</v>
      </c>
      <c r="R29" s="3"/>
    </row>
    <row r="30" spans="1:18" ht="30" hidden="1" customHeight="1" x14ac:dyDescent="0.25">
      <c r="A30" s="20" t="str">
        <f t="shared" si="0"/>
        <v>E</v>
      </c>
      <c r="B30" s="19"/>
      <c r="C30" s="694"/>
      <c r="D30" s="695"/>
      <c r="E30" s="699"/>
      <c r="F30" s="699"/>
      <c r="G30" s="699"/>
      <c r="H30" s="699"/>
      <c r="I30" s="228"/>
      <c r="J30" s="230"/>
      <c r="K30" s="230"/>
      <c r="L30" s="326"/>
      <c r="M30" s="335"/>
      <c r="N30" s="343" t="str">
        <f>IF(M30="","",VLOOKUP(M30,Summary!$L$6:$M$106,2,FALSE))</f>
        <v/>
      </c>
      <c r="O30" s="387">
        <f t="shared" si="1"/>
        <v>0</v>
      </c>
      <c r="R30" s="3"/>
    </row>
    <row r="31" spans="1:18" ht="30" hidden="1" customHeight="1" x14ac:dyDescent="0.25">
      <c r="A31" s="20" t="str">
        <f t="shared" si="0"/>
        <v>E</v>
      </c>
      <c r="B31" s="19"/>
      <c r="C31" s="694"/>
      <c r="D31" s="695"/>
      <c r="E31" s="699"/>
      <c r="F31" s="699"/>
      <c r="G31" s="699"/>
      <c r="H31" s="699"/>
      <c r="I31" s="228"/>
      <c r="J31" s="230"/>
      <c r="K31" s="230"/>
      <c r="L31" s="326"/>
      <c r="M31" s="335"/>
      <c r="N31" s="343" t="str">
        <f>IF(M31="","",VLOOKUP(M31,Summary!$L$6:$M$106,2,FALSE))</f>
        <v/>
      </c>
      <c r="O31" s="387">
        <f t="shared" si="1"/>
        <v>0</v>
      </c>
      <c r="R31" s="3"/>
    </row>
    <row r="32" spans="1:18" ht="30" hidden="1" customHeight="1" x14ac:dyDescent="0.25">
      <c r="A32" s="20" t="str">
        <f t="shared" si="0"/>
        <v>E</v>
      </c>
      <c r="B32" s="19"/>
      <c r="C32" s="694"/>
      <c r="D32" s="695"/>
      <c r="E32" s="699"/>
      <c r="F32" s="699"/>
      <c r="G32" s="699"/>
      <c r="H32" s="699"/>
      <c r="I32" s="228"/>
      <c r="J32" s="230"/>
      <c r="K32" s="230"/>
      <c r="L32" s="326"/>
      <c r="M32" s="335"/>
      <c r="N32" s="343" t="str">
        <f>IF(M32="","",VLOOKUP(M32,Summary!$L$6:$M$106,2,FALSE))</f>
        <v/>
      </c>
      <c r="O32" s="387">
        <f t="shared" si="1"/>
        <v>0</v>
      </c>
      <c r="R32" s="3"/>
    </row>
    <row r="33" spans="1:18" ht="30" hidden="1" customHeight="1" x14ac:dyDescent="0.25">
      <c r="A33" s="20" t="str">
        <f t="shared" si="0"/>
        <v>E</v>
      </c>
      <c r="B33" s="19"/>
      <c r="C33" s="694"/>
      <c r="D33" s="695"/>
      <c r="E33" s="699"/>
      <c r="F33" s="699"/>
      <c r="G33" s="699"/>
      <c r="H33" s="699"/>
      <c r="I33" s="228"/>
      <c r="J33" s="230"/>
      <c r="K33" s="230"/>
      <c r="L33" s="326"/>
      <c r="M33" s="335"/>
      <c r="N33" s="343" t="str">
        <f>IF(M33="","",VLOOKUP(M33,Summary!$L$6:$M$106,2,FALSE))</f>
        <v/>
      </c>
      <c r="O33" s="387">
        <f t="shared" si="1"/>
        <v>0</v>
      </c>
      <c r="R33" s="3"/>
    </row>
    <row r="34" spans="1:18" ht="30" hidden="1" customHeight="1" x14ac:dyDescent="0.25">
      <c r="A34" s="20" t="str">
        <f t="shared" si="0"/>
        <v>E</v>
      </c>
      <c r="B34" s="19"/>
      <c r="C34" s="694"/>
      <c r="D34" s="695"/>
      <c r="E34" s="699"/>
      <c r="F34" s="699"/>
      <c r="G34" s="699"/>
      <c r="H34" s="699"/>
      <c r="I34" s="228"/>
      <c r="J34" s="230"/>
      <c r="K34" s="230"/>
      <c r="L34" s="326"/>
      <c r="M34" s="335"/>
      <c r="N34" s="343" t="str">
        <f>IF(M34="","",VLOOKUP(M34,Summary!$L$6:$M$106,2,FALSE))</f>
        <v/>
      </c>
      <c r="O34" s="387">
        <f t="shared" si="1"/>
        <v>0</v>
      </c>
      <c r="R34" s="3"/>
    </row>
    <row r="35" spans="1:18" ht="30" hidden="1" customHeight="1" x14ac:dyDescent="0.25">
      <c r="A35" s="20" t="str">
        <f t="shared" si="0"/>
        <v>E</v>
      </c>
      <c r="B35" s="19"/>
      <c r="C35" s="694"/>
      <c r="D35" s="695"/>
      <c r="E35" s="699"/>
      <c r="F35" s="699"/>
      <c r="G35" s="699"/>
      <c r="H35" s="699"/>
      <c r="I35" s="228"/>
      <c r="J35" s="230"/>
      <c r="K35" s="230"/>
      <c r="L35" s="326"/>
      <c r="M35" s="335"/>
      <c r="N35" s="343" t="str">
        <f>IF(M35="","",VLOOKUP(M35,Summary!$L$6:$M$106,2,FALSE))</f>
        <v/>
      </c>
      <c r="O35" s="387">
        <f t="shared" si="1"/>
        <v>0</v>
      </c>
      <c r="R35" s="3"/>
    </row>
    <row r="36" spans="1:18" ht="30" hidden="1" customHeight="1" x14ac:dyDescent="0.25">
      <c r="A36" s="20" t="str">
        <f t="shared" si="0"/>
        <v>E</v>
      </c>
      <c r="B36" s="19"/>
      <c r="C36" s="694"/>
      <c r="D36" s="695"/>
      <c r="E36" s="699"/>
      <c r="F36" s="699"/>
      <c r="G36" s="699"/>
      <c r="H36" s="699"/>
      <c r="I36" s="228"/>
      <c r="J36" s="230"/>
      <c r="K36" s="230"/>
      <c r="L36" s="326"/>
      <c r="M36" s="335"/>
      <c r="N36" s="343" t="str">
        <f>IF(M36="","",VLOOKUP(M36,Summary!$L$6:$M$106,2,FALSE))</f>
        <v/>
      </c>
      <c r="O36" s="387">
        <f t="shared" si="1"/>
        <v>0</v>
      </c>
      <c r="R36" s="3"/>
    </row>
    <row r="37" spans="1:18" ht="30" hidden="1" customHeight="1" x14ac:dyDescent="0.25">
      <c r="A37" s="20" t="str">
        <f t="shared" si="0"/>
        <v>E</v>
      </c>
      <c r="B37" s="19"/>
      <c r="C37" s="694"/>
      <c r="D37" s="695"/>
      <c r="E37" s="699"/>
      <c r="F37" s="699"/>
      <c r="G37" s="699"/>
      <c r="H37" s="699"/>
      <c r="I37" s="228"/>
      <c r="J37" s="230"/>
      <c r="K37" s="230"/>
      <c r="L37" s="326"/>
      <c r="M37" s="335"/>
      <c r="N37" s="343" t="str">
        <f>IF(M37="","",VLOOKUP(M37,Summary!$L$6:$M$106,2,FALSE))</f>
        <v/>
      </c>
      <c r="O37" s="387">
        <f t="shared" si="1"/>
        <v>0</v>
      </c>
      <c r="R37" s="3"/>
    </row>
    <row r="38" spans="1:18" ht="30" hidden="1" customHeight="1" x14ac:dyDescent="0.25">
      <c r="A38" s="20" t="str">
        <f t="shared" si="0"/>
        <v>E</v>
      </c>
      <c r="B38" s="19"/>
      <c r="C38" s="694"/>
      <c r="D38" s="695"/>
      <c r="E38" s="699"/>
      <c r="F38" s="699"/>
      <c r="G38" s="699"/>
      <c r="H38" s="699"/>
      <c r="I38" s="228"/>
      <c r="J38" s="230"/>
      <c r="K38" s="230"/>
      <c r="L38" s="326"/>
      <c r="M38" s="335"/>
      <c r="N38" s="343" t="str">
        <f>IF(M38="","",VLOOKUP(M38,Summary!$L$6:$M$106,2,FALSE))</f>
        <v/>
      </c>
      <c r="O38" s="387">
        <f t="shared" si="1"/>
        <v>0</v>
      </c>
      <c r="R38" s="3"/>
    </row>
    <row r="39" spans="1:18" ht="30" hidden="1" customHeight="1" x14ac:dyDescent="0.25">
      <c r="A39" s="20" t="str">
        <f t="shared" si="0"/>
        <v>E</v>
      </c>
      <c r="B39" s="19"/>
      <c r="C39" s="694"/>
      <c r="D39" s="695"/>
      <c r="E39" s="699"/>
      <c r="F39" s="699"/>
      <c r="G39" s="699"/>
      <c r="H39" s="699"/>
      <c r="I39" s="228"/>
      <c r="J39" s="230"/>
      <c r="K39" s="230"/>
      <c r="L39" s="326"/>
      <c r="M39" s="335"/>
      <c r="N39" s="343" t="str">
        <f>IF(M39="","",VLOOKUP(M39,Summary!$L$6:$M$106,2,FALSE))</f>
        <v/>
      </c>
      <c r="O39" s="387">
        <f t="shared" si="1"/>
        <v>0</v>
      </c>
      <c r="R39" s="3"/>
    </row>
    <row r="40" spans="1:18" ht="30" hidden="1" customHeight="1" x14ac:dyDescent="0.25">
      <c r="A40" s="20" t="str">
        <f t="shared" si="0"/>
        <v>E</v>
      </c>
      <c r="B40" s="19"/>
      <c r="C40" s="694"/>
      <c r="D40" s="695"/>
      <c r="E40" s="699"/>
      <c r="F40" s="699"/>
      <c r="G40" s="699"/>
      <c r="H40" s="699"/>
      <c r="I40" s="228"/>
      <c r="J40" s="230"/>
      <c r="K40" s="230"/>
      <c r="L40" s="326"/>
      <c r="M40" s="335"/>
      <c r="N40" s="343" t="str">
        <f>IF(M40="","",VLOOKUP(M40,Summary!$L$6:$M$106,2,FALSE))</f>
        <v/>
      </c>
      <c r="O40" s="387">
        <f t="shared" si="1"/>
        <v>0</v>
      </c>
      <c r="R40" s="3"/>
    </row>
    <row r="41" spans="1:18" ht="30" hidden="1" customHeight="1" x14ac:dyDescent="0.25">
      <c r="A41" s="20" t="str">
        <f t="shared" si="0"/>
        <v>E</v>
      </c>
      <c r="B41" s="19"/>
      <c r="C41" s="694"/>
      <c r="D41" s="695"/>
      <c r="E41" s="699"/>
      <c r="F41" s="699"/>
      <c r="G41" s="699"/>
      <c r="H41" s="699"/>
      <c r="I41" s="228"/>
      <c r="J41" s="230"/>
      <c r="K41" s="230"/>
      <c r="L41" s="326"/>
      <c r="M41" s="335"/>
      <c r="N41" s="343" t="str">
        <f>IF(M41="","",VLOOKUP(M41,Summary!$L$6:$M$106,2,FALSE))</f>
        <v/>
      </c>
      <c r="O41" s="387">
        <f t="shared" si="1"/>
        <v>0</v>
      </c>
      <c r="R41" s="3"/>
    </row>
    <row r="42" spans="1:18" ht="30" hidden="1" customHeight="1" x14ac:dyDescent="0.25">
      <c r="A42" s="20" t="str">
        <f t="shared" si="0"/>
        <v>E</v>
      </c>
      <c r="B42" s="19"/>
      <c r="C42" s="694"/>
      <c r="D42" s="695"/>
      <c r="E42" s="699"/>
      <c r="F42" s="699"/>
      <c r="G42" s="699"/>
      <c r="H42" s="699"/>
      <c r="I42" s="228"/>
      <c r="J42" s="230"/>
      <c r="K42" s="230"/>
      <c r="L42" s="326"/>
      <c r="M42" s="335"/>
      <c r="N42" s="343" t="str">
        <f>IF(M42="","",VLOOKUP(M42,Summary!$L$6:$M$106,2,FALSE))</f>
        <v/>
      </c>
      <c r="O42" s="387">
        <f t="shared" si="1"/>
        <v>0</v>
      </c>
      <c r="R42" s="3"/>
    </row>
    <row r="43" spans="1:18" ht="30" hidden="1" customHeight="1" x14ac:dyDescent="0.25">
      <c r="A43" s="20" t="str">
        <f t="shared" si="0"/>
        <v>E</v>
      </c>
      <c r="B43" s="19"/>
      <c r="C43" s="694"/>
      <c r="D43" s="695"/>
      <c r="E43" s="699"/>
      <c r="F43" s="699"/>
      <c r="G43" s="699"/>
      <c r="H43" s="699"/>
      <c r="I43" s="228"/>
      <c r="J43" s="230"/>
      <c r="K43" s="230"/>
      <c r="L43" s="326"/>
      <c r="M43" s="335"/>
      <c r="N43" s="343" t="str">
        <f>IF(M43="","",VLOOKUP(M43,Summary!$L$6:$M$106,2,FALSE))</f>
        <v/>
      </c>
      <c r="O43" s="387">
        <f t="shared" si="1"/>
        <v>0</v>
      </c>
      <c r="R43" s="3"/>
    </row>
    <row r="44" spans="1:18" ht="30" hidden="1" customHeight="1" x14ac:dyDescent="0.25">
      <c r="A44" s="20" t="str">
        <f t="shared" si="0"/>
        <v>E</v>
      </c>
      <c r="B44" s="19"/>
      <c r="C44" s="694"/>
      <c r="D44" s="695"/>
      <c r="E44" s="699"/>
      <c r="F44" s="699"/>
      <c r="G44" s="699"/>
      <c r="H44" s="699"/>
      <c r="I44" s="228"/>
      <c r="J44" s="230"/>
      <c r="K44" s="230"/>
      <c r="L44" s="326"/>
      <c r="M44" s="335"/>
      <c r="N44" s="343" t="str">
        <f>IF(M44="","",VLOOKUP(M44,Summary!$L$6:$M$106,2,FALSE))</f>
        <v/>
      </c>
      <c r="O44" s="387">
        <f t="shared" si="1"/>
        <v>0</v>
      </c>
      <c r="R44" s="3"/>
    </row>
    <row r="45" spans="1:18" ht="30" hidden="1" customHeight="1" x14ac:dyDescent="0.25">
      <c r="A45" s="20" t="str">
        <f t="shared" si="0"/>
        <v>E</v>
      </c>
      <c r="B45" s="19"/>
      <c r="C45" s="694"/>
      <c r="D45" s="695"/>
      <c r="E45" s="699"/>
      <c r="F45" s="699"/>
      <c r="G45" s="699"/>
      <c r="H45" s="699"/>
      <c r="I45" s="228"/>
      <c r="J45" s="230"/>
      <c r="K45" s="230"/>
      <c r="L45" s="326"/>
      <c r="M45" s="335"/>
      <c r="N45" s="343" t="str">
        <f>IF(M45="","",VLOOKUP(M45,Summary!$L$6:$M$106,2,FALSE))</f>
        <v/>
      </c>
      <c r="O45" s="387">
        <f t="shared" si="1"/>
        <v>0</v>
      </c>
      <c r="R45" s="3"/>
    </row>
    <row r="46" spans="1:18" ht="30" hidden="1" customHeight="1" x14ac:dyDescent="0.25">
      <c r="A46" s="20" t="str">
        <f t="shared" si="0"/>
        <v>E</v>
      </c>
      <c r="B46" s="19"/>
      <c r="C46" s="694"/>
      <c r="D46" s="695"/>
      <c r="E46" s="699"/>
      <c r="F46" s="699"/>
      <c r="G46" s="699"/>
      <c r="H46" s="699"/>
      <c r="I46" s="228"/>
      <c r="J46" s="230"/>
      <c r="K46" s="230"/>
      <c r="L46" s="326"/>
      <c r="M46" s="335"/>
      <c r="N46" s="343" t="str">
        <f>IF(M46="","",VLOOKUP(M46,Summary!$L$6:$M$106,2,FALSE))</f>
        <v/>
      </c>
      <c r="O46" s="387">
        <f t="shared" si="1"/>
        <v>0</v>
      </c>
      <c r="R46" s="3"/>
    </row>
    <row r="47" spans="1:18" ht="30" hidden="1" customHeight="1" x14ac:dyDescent="0.25">
      <c r="A47" s="20" t="str">
        <f t="shared" si="0"/>
        <v>E</v>
      </c>
      <c r="B47" s="19"/>
      <c r="C47" s="694"/>
      <c r="D47" s="695"/>
      <c r="E47" s="699"/>
      <c r="F47" s="699"/>
      <c r="G47" s="699"/>
      <c r="H47" s="699"/>
      <c r="I47" s="228"/>
      <c r="J47" s="230"/>
      <c r="K47" s="230"/>
      <c r="L47" s="326"/>
      <c r="M47" s="335"/>
      <c r="N47" s="343" t="str">
        <f>IF(M47="","",VLOOKUP(M47,Summary!$L$6:$M$106,2,FALSE))</f>
        <v/>
      </c>
      <c r="O47" s="387">
        <f t="shared" si="1"/>
        <v>0</v>
      </c>
      <c r="R47" s="3"/>
    </row>
    <row r="48" spans="1:18" ht="30" hidden="1" customHeight="1" x14ac:dyDescent="0.25">
      <c r="A48" s="20" t="str">
        <f t="shared" si="0"/>
        <v>E</v>
      </c>
      <c r="B48" s="19"/>
      <c r="C48" s="694"/>
      <c r="D48" s="695"/>
      <c r="E48" s="699"/>
      <c r="F48" s="699"/>
      <c r="G48" s="699"/>
      <c r="H48" s="699"/>
      <c r="I48" s="228"/>
      <c r="J48" s="230"/>
      <c r="K48" s="230"/>
      <c r="L48" s="326"/>
      <c r="M48" s="335"/>
      <c r="N48" s="343" t="str">
        <f>IF(M48="","",VLOOKUP(M48,Summary!$L$6:$M$106,2,FALSE))</f>
        <v/>
      </c>
      <c r="O48" s="387">
        <f t="shared" si="1"/>
        <v>0</v>
      </c>
      <c r="R48" s="3"/>
    </row>
    <row r="49" spans="1:18" ht="30" hidden="1" customHeight="1" x14ac:dyDescent="0.25">
      <c r="A49" s="20" t="str">
        <f t="shared" si="0"/>
        <v>E</v>
      </c>
      <c r="B49" s="19"/>
      <c r="C49" s="694"/>
      <c r="D49" s="695"/>
      <c r="E49" s="699"/>
      <c r="F49" s="699"/>
      <c r="G49" s="699"/>
      <c r="H49" s="699"/>
      <c r="I49" s="228"/>
      <c r="J49" s="230"/>
      <c r="K49" s="230"/>
      <c r="L49" s="326"/>
      <c r="M49" s="335"/>
      <c r="N49" s="343" t="str">
        <f>IF(M49="","",VLOOKUP(M49,Summary!$L$6:$M$106,2,FALSE))</f>
        <v/>
      </c>
      <c r="O49" s="387">
        <f t="shared" si="1"/>
        <v>0</v>
      </c>
      <c r="R49" s="3"/>
    </row>
    <row r="50" spans="1:18" ht="30" hidden="1" customHeight="1" x14ac:dyDescent="0.25">
      <c r="A50" s="20" t="str">
        <f t="shared" si="0"/>
        <v>E</v>
      </c>
      <c r="B50" s="19"/>
      <c r="C50" s="694"/>
      <c r="D50" s="695"/>
      <c r="E50" s="699"/>
      <c r="F50" s="699"/>
      <c r="G50" s="699"/>
      <c r="H50" s="699"/>
      <c r="I50" s="228"/>
      <c r="J50" s="230"/>
      <c r="K50" s="230"/>
      <c r="L50" s="326"/>
      <c r="M50" s="335"/>
      <c r="N50" s="343" t="str">
        <f>IF(M50="","",VLOOKUP(M50,Summary!$L$6:$M$106,2,FALSE))</f>
        <v/>
      </c>
      <c r="O50" s="387">
        <f t="shared" si="1"/>
        <v>0</v>
      </c>
      <c r="R50" s="3"/>
    </row>
    <row r="51" spans="1:18" ht="30" hidden="1" customHeight="1" x14ac:dyDescent="0.25">
      <c r="A51" s="20" t="str">
        <f t="shared" si="0"/>
        <v>E</v>
      </c>
      <c r="B51" s="19"/>
      <c r="C51" s="694"/>
      <c r="D51" s="695"/>
      <c r="E51" s="699"/>
      <c r="F51" s="699"/>
      <c r="G51" s="699"/>
      <c r="H51" s="699"/>
      <c r="I51" s="228"/>
      <c r="J51" s="230"/>
      <c r="K51" s="230"/>
      <c r="L51" s="326"/>
      <c r="M51" s="335"/>
      <c r="N51" s="343" t="str">
        <f>IF(M51="","",VLOOKUP(M51,Summary!$L$6:$M$106,2,FALSE))</f>
        <v/>
      </c>
      <c r="O51" s="387">
        <f t="shared" si="1"/>
        <v>0</v>
      </c>
      <c r="R51" s="3"/>
    </row>
    <row r="52" spans="1:18" ht="30" hidden="1" customHeight="1" x14ac:dyDescent="0.25">
      <c r="A52" s="20" t="str">
        <f t="shared" si="0"/>
        <v>E</v>
      </c>
      <c r="B52" s="19"/>
      <c r="C52" s="694"/>
      <c r="D52" s="695"/>
      <c r="E52" s="699"/>
      <c r="F52" s="699"/>
      <c r="G52" s="699"/>
      <c r="H52" s="699"/>
      <c r="I52" s="228"/>
      <c r="J52" s="230"/>
      <c r="K52" s="230"/>
      <c r="L52" s="326"/>
      <c r="M52" s="335"/>
      <c r="N52" s="343" t="str">
        <f>IF(M52="","",VLOOKUP(M52,Summary!$L$6:$M$106,2,FALSE))</f>
        <v/>
      </c>
      <c r="O52" s="387">
        <f t="shared" si="1"/>
        <v>0</v>
      </c>
      <c r="R52" s="3"/>
    </row>
    <row r="53" spans="1:18" ht="30" hidden="1" customHeight="1" x14ac:dyDescent="0.25">
      <c r="A53" s="20" t="str">
        <f t="shared" si="0"/>
        <v>E</v>
      </c>
      <c r="B53" s="19"/>
      <c r="C53" s="694"/>
      <c r="D53" s="695"/>
      <c r="E53" s="699"/>
      <c r="F53" s="699"/>
      <c r="G53" s="699"/>
      <c r="H53" s="699"/>
      <c r="I53" s="228"/>
      <c r="J53" s="230"/>
      <c r="K53" s="230"/>
      <c r="L53" s="326"/>
      <c r="M53" s="335"/>
      <c r="N53" s="343" t="str">
        <f>IF(M53="","",VLOOKUP(M53,Summary!$L$6:$M$106,2,FALSE))</f>
        <v/>
      </c>
      <c r="O53" s="387">
        <f t="shared" si="1"/>
        <v>0</v>
      </c>
      <c r="R53" s="3"/>
    </row>
    <row r="54" spans="1:18" ht="30" hidden="1" customHeight="1" x14ac:dyDescent="0.25">
      <c r="A54" s="20" t="str">
        <f t="shared" si="0"/>
        <v>E</v>
      </c>
      <c r="B54" s="19"/>
      <c r="C54" s="694"/>
      <c r="D54" s="695"/>
      <c r="E54" s="699"/>
      <c r="F54" s="699"/>
      <c r="G54" s="699"/>
      <c r="H54" s="699"/>
      <c r="I54" s="228"/>
      <c r="J54" s="230"/>
      <c r="K54" s="230"/>
      <c r="L54" s="326"/>
      <c r="M54" s="335"/>
      <c r="N54" s="343" t="str">
        <f>IF(M54="","",VLOOKUP(M54,Summary!$L$6:$M$106,2,FALSE))</f>
        <v/>
      </c>
      <c r="O54" s="387">
        <f t="shared" si="1"/>
        <v>0</v>
      </c>
      <c r="R54" s="3"/>
    </row>
    <row r="55" spans="1:18" ht="30" hidden="1" customHeight="1" x14ac:dyDescent="0.25">
      <c r="A55" s="20" t="str">
        <f t="shared" si="0"/>
        <v>E</v>
      </c>
      <c r="B55" s="19"/>
      <c r="C55" s="346"/>
      <c r="D55" s="154"/>
      <c r="E55" s="699"/>
      <c r="F55" s="699"/>
      <c r="G55" s="699"/>
      <c r="H55" s="699"/>
      <c r="I55" s="228"/>
      <c r="J55" s="230"/>
      <c r="K55" s="230"/>
      <c r="L55" s="326"/>
      <c r="M55" s="335"/>
      <c r="N55" s="343" t="str">
        <f>IF(M55="","",VLOOKUP(M55,Summary!$L$6:$M$106,2,FALSE))</f>
        <v/>
      </c>
      <c r="O55" s="387">
        <f t="shared" si="1"/>
        <v>0</v>
      </c>
      <c r="R55" s="3"/>
    </row>
    <row r="56" spans="1:18" ht="30" hidden="1" customHeight="1" x14ac:dyDescent="0.25">
      <c r="A56" s="20" t="str">
        <f t="shared" si="0"/>
        <v>E</v>
      </c>
      <c r="B56" s="19"/>
      <c r="C56" s="346"/>
      <c r="D56" s="154"/>
      <c r="E56" s="699"/>
      <c r="F56" s="699"/>
      <c r="G56" s="699"/>
      <c r="H56" s="699"/>
      <c r="I56" s="228"/>
      <c r="J56" s="230"/>
      <c r="K56" s="230"/>
      <c r="L56" s="326"/>
      <c r="M56" s="335"/>
      <c r="N56" s="343" t="str">
        <f>IF(M56="","",VLOOKUP(M56,Summary!$L$6:$M$106,2,FALSE))</f>
        <v/>
      </c>
      <c r="O56" s="387">
        <f t="shared" si="1"/>
        <v>0</v>
      </c>
      <c r="R56" s="3"/>
    </row>
    <row r="57" spans="1:18" ht="30" hidden="1" customHeight="1" x14ac:dyDescent="0.25">
      <c r="A57" s="20" t="str">
        <f t="shared" si="0"/>
        <v>E</v>
      </c>
      <c r="B57" s="19"/>
      <c r="C57" s="346"/>
      <c r="D57" s="154"/>
      <c r="E57" s="699"/>
      <c r="F57" s="699"/>
      <c r="G57" s="699"/>
      <c r="H57" s="699"/>
      <c r="I57" s="228"/>
      <c r="J57" s="230"/>
      <c r="K57" s="230"/>
      <c r="L57" s="326"/>
      <c r="M57" s="335"/>
      <c r="N57" s="343" t="str">
        <f>IF(M57="","",VLOOKUP(M57,Summary!$L$6:$M$106,2,FALSE))</f>
        <v/>
      </c>
      <c r="O57" s="387">
        <f t="shared" si="1"/>
        <v>0</v>
      </c>
      <c r="R57" s="3"/>
    </row>
    <row r="58" spans="1:18" ht="30" hidden="1" customHeight="1" x14ac:dyDescent="0.25">
      <c r="A58" s="20" t="str">
        <f t="shared" si="0"/>
        <v>E</v>
      </c>
      <c r="B58" s="19"/>
      <c r="C58" s="346"/>
      <c r="D58" s="154"/>
      <c r="E58" s="699"/>
      <c r="F58" s="699"/>
      <c r="G58" s="699"/>
      <c r="H58" s="699"/>
      <c r="I58" s="228"/>
      <c r="J58" s="230"/>
      <c r="K58" s="230"/>
      <c r="L58" s="326"/>
      <c r="M58" s="335"/>
      <c r="N58" s="343" t="str">
        <f>IF(M58="","",VLOOKUP(M58,Summary!$L$6:$M$106,2,FALSE))</f>
        <v/>
      </c>
      <c r="O58" s="387">
        <f t="shared" si="1"/>
        <v>0</v>
      </c>
      <c r="R58" s="3"/>
    </row>
    <row r="59" spans="1:18" ht="30" hidden="1" customHeight="1" x14ac:dyDescent="0.25">
      <c r="A59" s="20" t="str">
        <f t="shared" si="0"/>
        <v>E</v>
      </c>
      <c r="B59" s="19"/>
      <c r="C59" s="346"/>
      <c r="D59" s="154"/>
      <c r="E59" s="699"/>
      <c r="F59" s="699"/>
      <c r="G59" s="699"/>
      <c r="H59" s="699"/>
      <c r="I59" s="228"/>
      <c r="J59" s="228"/>
      <c r="K59" s="231"/>
      <c r="L59" s="327"/>
      <c r="M59" s="340"/>
      <c r="N59" s="343" t="str">
        <f>IF(M59="","",VLOOKUP(M59,Summary!$L$6:$M$106,2,FALSE))</f>
        <v/>
      </c>
      <c r="O59" s="387">
        <f t="shared" si="1"/>
        <v>0</v>
      </c>
      <c r="R59" s="3"/>
    </row>
    <row r="60" spans="1:18" ht="21" hidden="1" customHeight="1" x14ac:dyDescent="0.25">
      <c r="A60" s="19" t="s">
        <v>6</v>
      </c>
      <c r="B60" s="19"/>
      <c r="C60" s="347" t="s">
        <v>2</v>
      </c>
      <c r="D60" s="700"/>
      <c r="E60" s="700"/>
      <c r="F60" s="700"/>
      <c r="G60" s="700"/>
      <c r="H60" s="700"/>
      <c r="I60" s="232" t="s">
        <v>3</v>
      </c>
      <c r="J60" s="698"/>
      <c r="K60" s="698"/>
      <c r="L60" s="698"/>
      <c r="M60" s="332" t="s">
        <v>60</v>
      </c>
      <c r="N60" s="343" t="e">
        <f>IF(M60="","",VLOOKUP(M60,Summary!$L$6:$M$106,2,FALSE))</f>
        <v>#N/A</v>
      </c>
      <c r="O60" s="388"/>
      <c r="R60" s="3"/>
    </row>
    <row r="61" spans="1:18" ht="30" customHeight="1" x14ac:dyDescent="0.25">
      <c r="A61" s="19"/>
      <c r="B61" s="19"/>
      <c r="C61" s="694"/>
      <c r="D61" s="695"/>
      <c r="E61" s="696"/>
      <c r="F61" s="696"/>
      <c r="G61" s="696"/>
      <c r="H61" s="696"/>
      <c r="I61" s="697"/>
      <c r="J61" s="697"/>
      <c r="K61" s="697"/>
      <c r="L61" s="325"/>
      <c r="M61" s="339"/>
      <c r="N61" s="343" t="str">
        <f>IF(M61="","",VLOOKUP(M61,Summary!$L$6:$M$106,2,FALSE))</f>
        <v/>
      </c>
      <c r="O61" s="387">
        <v>0</v>
      </c>
      <c r="R61" s="3"/>
    </row>
    <row r="62" spans="1:18" ht="30" customHeight="1" x14ac:dyDescent="0.25">
      <c r="C62" s="694"/>
      <c r="D62" s="695"/>
      <c r="E62" s="696"/>
      <c r="F62" s="696"/>
      <c r="G62" s="696"/>
      <c r="H62" s="696"/>
      <c r="I62" s="697"/>
      <c r="J62" s="697"/>
      <c r="K62" s="697"/>
      <c r="L62" s="325"/>
      <c r="M62" s="339"/>
      <c r="N62" s="343" t="str">
        <f>IF(M62="","",VLOOKUP(M62,Summary!$L$6:$M$106,2,FALSE))</f>
        <v/>
      </c>
      <c r="O62" s="387">
        <v>0</v>
      </c>
    </row>
    <row r="63" spans="1:18" ht="30" customHeight="1" x14ac:dyDescent="0.25">
      <c r="C63" s="694"/>
      <c r="D63" s="695"/>
      <c r="E63" s="696"/>
      <c r="F63" s="696"/>
      <c r="G63" s="696"/>
      <c r="H63" s="696"/>
      <c r="I63" s="697"/>
      <c r="J63" s="697"/>
      <c r="K63" s="697"/>
      <c r="L63" s="325"/>
      <c r="M63" s="339"/>
      <c r="N63" s="343" t="str">
        <f>IF(M63="","",VLOOKUP(M63,Summary!$L$6:$M$106,2,FALSE))</f>
        <v/>
      </c>
      <c r="O63" s="387">
        <v>0</v>
      </c>
    </row>
    <row r="64" spans="1:18" ht="30" customHeight="1" x14ac:dyDescent="0.25">
      <c r="C64" s="694"/>
      <c r="D64" s="695"/>
      <c r="E64" s="696"/>
      <c r="F64" s="696"/>
      <c r="G64" s="696"/>
      <c r="H64" s="696"/>
      <c r="I64" s="697"/>
      <c r="J64" s="697"/>
      <c r="K64" s="697"/>
      <c r="L64" s="325"/>
      <c r="M64" s="339"/>
      <c r="N64" s="343" t="str">
        <f>IF(M64="","",VLOOKUP(M64,Summary!$L$6:$M$106,2,FALSE))</f>
        <v/>
      </c>
      <c r="O64" s="387">
        <v>0</v>
      </c>
    </row>
    <row r="65" spans="3:15" ht="30" customHeight="1" x14ac:dyDescent="0.25">
      <c r="C65" s="694"/>
      <c r="D65" s="695"/>
      <c r="E65" s="696"/>
      <c r="F65" s="696"/>
      <c r="G65" s="696"/>
      <c r="H65" s="696"/>
      <c r="I65" s="697"/>
      <c r="J65" s="697"/>
      <c r="K65" s="697"/>
      <c r="L65" s="325"/>
      <c r="M65" s="339"/>
      <c r="N65" s="343" t="str">
        <f>IF(M65="","",VLOOKUP(M65,Summary!$L$6:$M$106,2,FALSE))</f>
        <v/>
      </c>
      <c r="O65" s="387">
        <v>0</v>
      </c>
    </row>
    <row r="66" spans="3:15" ht="30" customHeight="1" x14ac:dyDescent="0.25">
      <c r="C66" s="694"/>
      <c r="D66" s="695"/>
      <c r="E66" s="696"/>
      <c r="F66" s="696"/>
      <c r="G66" s="696"/>
      <c r="H66" s="696"/>
      <c r="I66" s="697"/>
      <c r="J66" s="697"/>
      <c r="K66" s="697"/>
      <c r="L66" s="325"/>
      <c r="M66" s="339"/>
      <c r="N66" s="343" t="str">
        <f>IF(M66="","",VLOOKUP(M66,Summary!$L$6:$M$106,2,FALSE))</f>
        <v/>
      </c>
      <c r="O66" s="387">
        <v>0</v>
      </c>
    </row>
    <row r="67" spans="3:15" ht="30" customHeight="1" x14ac:dyDescent="0.25">
      <c r="C67" s="694"/>
      <c r="D67" s="695"/>
      <c r="E67" s="696"/>
      <c r="F67" s="696"/>
      <c r="G67" s="696"/>
      <c r="H67" s="696"/>
      <c r="I67" s="697"/>
      <c r="J67" s="697"/>
      <c r="K67" s="697"/>
      <c r="L67" s="325"/>
      <c r="M67" s="339"/>
      <c r="N67" s="343" t="str">
        <f>IF(M67="","",VLOOKUP(M67,Summary!$L$6:$M$106,2,FALSE))</f>
        <v/>
      </c>
      <c r="O67" s="387">
        <v>0</v>
      </c>
    </row>
    <row r="68" spans="3:15" ht="30" customHeight="1" x14ac:dyDescent="0.25">
      <c r="C68" s="694"/>
      <c r="D68" s="695"/>
      <c r="E68" s="696"/>
      <c r="F68" s="696"/>
      <c r="G68" s="696"/>
      <c r="H68" s="696"/>
      <c r="I68" s="697"/>
      <c r="J68" s="697"/>
      <c r="K68" s="697"/>
      <c r="L68" s="325"/>
      <c r="M68" s="339"/>
      <c r="N68" s="343" t="str">
        <f>IF(M68="","",VLOOKUP(M68,Summary!$L$6:$M$106,2,FALSE))</f>
        <v/>
      </c>
      <c r="O68" s="387">
        <v>0</v>
      </c>
    </row>
    <row r="69" spans="3:15" ht="30" customHeight="1" x14ac:dyDescent="0.25">
      <c r="C69" s="694"/>
      <c r="D69" s="695"/>
      <c r="E69" s="696"/>
      <c r="F69" s="696"/>
      <c r="G69" s="696"/>
      <c r="H69" s="696"/>
      <c r="I69" s="697"/>
      <c r="J69" s="697"/>
      <c r="K69" s="697"/>
      <c r="L69" s="325"/>
      <c r="M69" s="339"/>
      <c r="N69" s="343" t="str">
        <f>IF(M69="","",VLOOKUP(M69,Summary!$L$6:$M$106,2,FALSE))</f>
        <v/>
      </c>
      <c r="O69" s="387">
        <v>0</v>
      </c>
    </row>
    <row r="70" spans="3:15" ht="30" customHeight="1" x14ac:dyDescent="0.25">
      <c r="C70" s="694"/>
      <c r="D70" s="695"/>
      <c r="E70" s="696"/>
      <c r="F70" s="696"/>
      <c r="G70" s="696"/>
      <c r="H70" s="696"/>
      <c r="I70" s="697"/>
      <c r="J70" s="697"/>
      <c r="K70" s="697"/>
      <c r="L70" s="325"/>
      <c r="M70" s="339"/>
      <c r="N70" s="343" t="str">
        <f>IF(M70="","",VLOOKUP(M70,Summary!$L$6:$M$106,2,FALSE))</f>
        <v/>
      </c>
      <c r="O70" s="387">
        <v>0</v>
      </c>
    </row>
    <row r="71" spans="3:15" ht="30" customHeight="1" x14ac:dyDescent="0.25">
      <c r="C71" s="694"/>
      <c r="D71" s="695"/>
      <c r="E71" s="696"/>
      <c r="F71" s="696"/>
      <c r="G71" s="696"/>
      <c r="H71" s="696"/>
      <c r="I71" s="697"/>
      <c r="J71" s="697"/>
      <c r="K71" s="697"/>
      <c r="L71" s="325"/>
      <c r="M71" s="339"/>
      <c r="N71" s="343" t="str">
        <f>IF(M71="","",VLOOKUP(M71,Summary!$L$6:$M$106,2,FALSE))</f>
        <v/>
      </c>
      <c r="O71" s="387">
        <v>0</v>
      </c>
    </row>
    <row r="72" spans="3:15" ht="30" customHeight="1" x14ac:dyDescent="0.25">
      <c r="C72" s="694"/>
      <c r="D72" s="695"/>
      <c r="E72" s="696"/>
      <c r="F72" s="696"/>
      <c r="G72" s="696"/>
      <c r="H72" s="696"/>
      <c r="I72" s="697"/>
      <c r="J72" s="697"/>
      <c r="K72" s="697"/>
      <c r="L72" s="325"/>
      <c r="M72" s="339"/>
      <c r="N72" s="343" t="str">
        <f>IF(M72="","",VLOOKUP(M72,Summary!$L$6:$M$106,2,FALSE))</f>
        <v/>
      </c>
      <c r="O72" s="387">
        <v>0</v>
      </c>
    </row>
    <row r="73" spans="3:15" ht="30" customHeight="1" x14ac:dyDescent="0.25">
      <c r="C73" s="694"/>
      <c r="D73" s="695"/>
      <c r="E73" s="696"/>
      <c r="F73" s="696"/>
      <c r="G73" s="696"/>
      <c r="H73" s="696"/>
      <c r="I73" s="697"/>
      <c r="J73" s="697"/>
      <c r="K73" s="697"/>
      <c r="L73" s="325"/>
      <c r="M73" s="339"/>
      <c r="N73" s="343" t="str">
        <f>IF(M73="","",VLOOKUP(M73,Summary!$L$6:$M$106,2,FALSE))</f>
        <v/>
      </c>
      <c r="O73" s="387">
        <v>0</v>
      </c>
    </row>
    <row r="74" spans="3:15" ht="30" customHeight="1" x14ac:dyDescent="0.25">
      <c r="C74" s="694"/>
      <c r="D74" s="695"/>
      <c r="E74" s="696"/>
      <c r="F74" s="696"/>
      <c r="G74" s="696"/>
      <c r="H74" s="696"/>
      <c r="I74" s="697"/>
      <c r="J74" s="697"/>
      <c r="K74" s="697"/>
      <c r="L74" s="325"/>
      <c r="M74" s="339"/>
      <c r="N74" s="343" t="str">
        <f>IF(M74="","",VLOOKUP(M74,Summary!$L$6:$M$106,2,FALSE))</f>
        <v/>
      </c>
      <c r="O74" s="387">
        <v>0</v>
      </c>
    </row>
    <row r="75" spans="3:15" ht="30" customHeight="1" x14ac:dyDescent="0.25">
      <c r="C75" s="694"/>
      <c r="D75" s="695"/>
      <c r="E75" s="696"/>
      <c r="F75" s="696"/>
      <c r="G75" s="696"/>
      <c r="H75" s="696"/>
      <c r="I75" s="697"/>
      <c r="J75" s="697"/>
      <c r="K75" s="697"/>
      <c r="L75" s="325"/>
      <c r="M75" s="339"/>
      <c r="N75" s="343" t="str">
        <f>IF(M75="","",VLOOKUP(M75,Summary!$L$6:$M$106,2,FALSE))</f>
        <v/>
      </c>
      <c r="O75" s="387">
        <v>0</v>
      </c>
    </row>
    <row r="76" spans="3:15" ht="30" customHeight="1" x14ac:dyDescent="0.25">
      <c r="C76" s="694"/>
      <c r="D76" s="695"/>
      <c r="E76" s="696"/>
      <c r="F76" s="696"/>
      <c r="G76" s="696"/>
      <c r="H76" s="696"/>
      <c r="I76" s="697"/>
      <c r="J76" s="697"/>
      <c r="K76" s="697"/>
      <c r="L76" s="325"/>
      <c r="M76" s="339"/>
      <c r="N76" s="343" t="str">
        <f>IF(M76="","",VLOOKUP(M76,Summary!$L$6:$M$106,2,FALSE))</f>
        <v/>
      </c>
      <c r="O76" s="387">
        <v>0</v>
      </c>
    </row>
    <row r="77" spans="3:15" ht="30" customHeight="1" x14ac:dyDescent="0.25">
      <c r="C77" s="694"/>
      <c r="D77" s="695"/>
      <c r="E77" s="696"/>
      <c r="F77" s="696"/>
      <c r="G77" s="696"/>
      <c r="H77" s="696"/>
      <c r="I77" s="697"/>
      <c r="J77" s="697"/>
      <c r="K77" s="697"/>
      <c r="L77" s="325"/>
      <c r="M77" s="339"/>
      <c r="N77" s="343" t="str">
        <f>IF(M77="","",VLOOKUP(M77,Summary!$L$6:$M$106,2,FALSE))</f>
        <v/>
      </c>
      <c r="O77" s="387">
        <v>0</v>
      </c>
    </row>
    <row r="78" spans="3:15" ht="30" customHeight="1" x14ac:dyDescent="0.25">
      <c r="C78" s="694"/>
      <c r="D78" s="695"/>
      <c r="E78" s="696"/>
      <c r="F78" s="696"/>
      <c r="G78" s="696"/>
      <c r="H78" s="696"/>
      <c r="I78" s="697"/>
      <c r="J78" s="697"/>
      <c r="K78" s="697"/>
      <c r="L78" s="325"/>
      <c r="M78" s="339"/>
      <c r="N78" s="343" t="str">
        <f>IF(M78="","",VLOOKUP(M78,Summary!$L$6:$M$106,2,FALSE))</f>
        <v/>
      </c>
      <c r="O78" s="387">
        <v>0</v>
      </c>
    </row>
    <row r="79" spans="3:15" ht="30" customHeight="1" x14ac:dyDescent="0.25">
      <c r="C79" s="694"/>
      <c r="D79" s="695"/>
      <c r="E79" s="696"/>
      <c r="F79" s="696"/>
      <c r="G79" s="696"/>
      <c r="H79" s="696"/>
      <c r="I79" s="697"/>
      <c r="J79" s="697"/>
      <c r="K79" s="697"/>
      <c r="L79" s="325"/>
      <c r="M79" s="339"/>
      <c r="N79" s="343" t="str">
        <f>IF(M79="","",VLOOKUP(M79,Summary!$L$6:$M$106,2,FALSE))</f>
        <v/>
      </c>
      <c r="O79" s="387">
        <v>0</v>
      </c>
    </row>
    <row r="80" spans="3:15" ht="30" customHeight="1" x14ac:dyDescent="0.25">
      <c r="C80" s="694"/>
      <c r="D80" s="695"/>
      <c r="E80" s="696"/>
      <c r="F80" s="696"/>
      <c r="G80" s="696"/>
      <c r="H80" s="696"/>
      <c r="I80" s="697"/>
      <c r="J80" s="697"/>
      <c r="K80" s="697"/>
      <c r="L80" s="325"/>
      <c r="M80" s="339"/>
      <c r="N80" s="343" t="str">
        <f>IF(M80="","",VLOOKUP(M80,Summary!$L$6:$M$106,2,FALSE))</f>
        <v/>
      </c>
      <c r="O80" s="387">
        <v>0</v>
      </c>
    </row>
    <row r="81" spans="3:15" ht="30" customHeight="1" x14ac:dyDescent="0.25">
      <c r="C81" s="694"/>
      <c r="D81" s="695"/>
      <c r="E81" s="696"/>
      <c r="F81" s="696"/>
      <c r="G81" s="696"/>
      <c r="H81" s="696"/>
      <c r="I81" s="697"/>
      <c r="J81" s="697"/>
      <c r="K81" s="697"/>
      <c r="L81" s="325"/>
      <c r="M81" s="339"/>
      <c r="N81" s="343" t="str">
        <f>IF(M81="","",VLOOKUP(M81,Summary!$L$6:$M$106,2,FALSE))</f>
        <v/>
      </c>
      <c r="O81" s="387">
        <v>0</v>
      </c>
    </row>
    <row r="82" spans="3:15" ht="30" customHeight="1" x14ac:dyDescent="0.25">
      <c r="C82" s="694"/>
      <c r="D82" s="695"/>
      <c r="E82" s="696"/>
      <c r="F82" s="696"/>
      <c r="G82" s="696"/>
      <c r="H82" s="696"/>
      <c r="I82" s="697"/>
      <c r="J82" s="697"/>
      <c r="K82" s="697"/>
      <c r="L82" s="325"/>
      <c r="M82" s="339"/>
      <c r="N82" s="343" t="str">
        <f>IF(M82="","",VLOOKUP(M82,Summary!$L$6:$M$106,2,FALSE))</f>
        <v/>
      </c>
      <c r="O82" s="387">
        <v>0</v>
      </c>
    </row>
    <row r="83" spans="3:15" ht="30" customHeight="1" x14ac:dyDescent="0.25">
      <c r="C83" s="694"/>
      <c r="D83" s="695"/>
      <c r="E83" s="696"/>
      <c r="F83" s="696"/>
      <c r="G83" s="696"/>
      <c r="H83" s="696"/>
      <c r="I83" s="697"/>
      <c r="J83" s="697"/>
      <c r="K83" s="697"/>
      <c r="L83" s="325"/>
      <c r="M83" s="339"/>
      <c r="N83" s="343" t="str">
        <f>IF(M83="","",VLOOKUP(M83,Summary!$L$6:$M$106,2,FALSE))</f>
        <v/>
      </c>
      <c r="O83" s="387">
        <v>0</v>
      </c>
    </row>
    <row r="84" spans="3:15" ht="30" customHeight="1" x14ac:dyDescent="0.25">
      <c r="C84" s="694"/>
      <c r="D84" s="695"/>
      <c r="E84" s="696"/>
      <c r="F84" s="696"/>
      <c r="G84" s="696"/>
      <c r="H84" s="696"/>
      <c r="I84" s="697"/>
      <c r="J84" s="697"/>
      <c r="K84" s="697"/>
      <c r="L84" s="325"/>
      <c r="M84" s="339"/>
      <c r="N84" s="343" t="str">
        <f>IF(M84="","",VLOOKUP(M84,Summary!$L$6:$M$106,2,FALSE))</f>
        <v/>
      </c>
      <c r="O84" s="387">
        <v>0</v>
      </c>
    </row>
    <row r="85" spans="3:15" ht="30" customHeight="1" thickBot="1" x14ac:dyDescent="0.3">
      <c r="C85" s="690"/>
      <c r="D85" s="691"/>
      <c r="E85" s="692"/>
      <c r="F85" s="692"/>
      <c r="G85" s="692"/>
      <c r="H85" s="692"/>
      <c r="I85" s="693"/>
      <c r="J85" s="693"/>
      <c r="K85" s="693"/>
      <c r="L85" s="328"/>
      <c r="M85" s="341"/>
      <c r="N85" s="343" t="str">
        <f>IF(M85="","",VLOOKUP(M85,Summary!$L$6:$M$106,2,FALSE))</f>
        <v/>
      </c>
      <c r="O85" s="389">
        <v>0</v>
      </c>
    </row>
  </sheetData>
  <sheetProtection selectLockedCells="1"/>
  <mergeCells count="196">
    <mergeCell ref="E20:H20"/>
    <mergeCell ref="C8:N8"/>
    <mergeCell ref="H4:K4"/>
    <mergeCell ref="H5:K5"/>
    <mergeCell ref="C20:D20"/>
    <mergeCell ref="I12:K12"/>
    <mergeCell ref="I13:K13"/>
    <mergeCell ref="C18:D18"/>
    <mergeCell ref="C13:D13"/>
    <mergeCell ref="C14:D14"/>
    <mergeCell ref="C15:D15"/>
    <mergeCell ref="I9:K9"/>
    <mergeCell ref="I10:K10"/>
    <mergeCell ref="I11:K11"/>
    <mergeCell ref="E18:H18"/>
    <mergeCell ref="E19:H19"/>
    <mergeCell ref="C19:D19"/>
    <mergeCell ref="I20:K20"/>
    <mergeCell ref="I14:K14"/>
    <mergeCell ref="I15:K15"/>
    <mergeCell ref="I16:K16"/>
    <mergeCell ref="I17:K17"/>
    <mergeCell ref="I18:K18"/>
    <mergeCell ref="I19:K19"/>
    <mergeCell ref="E12:H12"/>
    <mergeCell ref="E39:H39"/>
    <mergeCell ref="E40:H40"/>
    <mergeCell ref="E41:H41"/>
    <mergeCell ref="C3:O3"/>
    <mergeCell ref="C4:G4"/>
    <mergeCell ref="C5:G5"/>
    <mergeCell ref="E13:H13"/>
    <mergeCell ref="E14:H14"/>
    <mergeCell ref="E15:H15"/>
    <mergeCell ref="E16:H16"/>
    <mergeCell ref="E17:H17"/>
    <mergeCell ref="C6:O6"/>
    <mergeCell ref="C7:O7"/>
    <mergeCell ref="E9:H9"/>
    <mergeCell ref="E10:H10"/>
    <mergeCell ref="E11:H11"/>
    <mergeCell ref="C9:D9"/>
    <mergeCell ref="C10:D10"/>
    <mergeCell ref="C11:D11"/>
    <mergeCell ref="C12:D12"/>
    <mergeCell ref="C16:D16"/>
    <mergeCell ref="C17:D17"/>
    <mergeCell ref="M4:O4"/>
    <mergeCell ref="M5:O5"/>
    <mergeCell ref="C21:D21"/>
    <mergeCell ref="E30:H30"/>
    <mergeCell ref="E31:H31"/>
    <mergeCell ref="E32:H32"/>
    <mergeCell ref="E33:H33"/>
    <mergeCell ref="E34:H34"/>
    <mergeCell ref="E35:H35"/>
    <mergeCell ref="E24:H24"/>
    <mergeCell ref="E25:H25"/>
    <mergeCell ref="C29:D29"/>
    <mergeCell ref="C30:D30"/>
    <mergeCell ref="C31:D31"/>
    <mergeCell ref="C32:D32"/>
    <mergeCell ref="C33:D33"/>
    <mergeCell ref="C34:D34"/>
    <mergeCell ref="C35:D35"/>
    <mergeCell ref="C23:D23"/>
    <mergeCell ref="C24:D24"/>
    <mergeCell ref="C25:D25"/>
    <mergeCell ref="C26:D26"/>
    <mergeCell ref="C27:D27"/>
    <mergeCell ref="C28:D28"/>
    <mergeCell ref="E21:H21"/>
    <mergeCell ref="E26:H26"/>
    <mergeCell ref="C22:D22"/>
    <mergeCell ref="E48:H48"/>
    <mergeCell ref="E49:H49"/>
    <mergeCell ref="E50:H50"/>
    <mergeCell ref="E51:H51"/>
    <mergeCell ref="E52:H52"/>
    <mergeCell ref="C39:D39"/>
    <mergeCell ref="C40:D40"/>
    <mergeCell ref="E27:H27"/>
    <mergeCell ref="E28:H28"/>
    <mergeCell ref="E29:H29"/>
    <mergeCell ref="E36:H36"/>
    <mergeCell ref="E37:H37"/>
    <mergeCell ref="E38:H38"/>
    <mergeCell ref="C36:D36"/>
    <mergeCell ref="C37:D37"/>
    <mergeCell ref="C38:D38"/>
    <mergeCell ref="E22:H22"/>
    <mergeCell ref="E23:H23"/>
    <mergeCell ref="E42:H42"/>
    <mergeCell ref="E43:H43"/>
    <mergeCell ref="E44:H44"/>
    <mergeCell ref="E45:H45"/>
    <mergeCell ref="E46:H46"/>
    <mergeCell ref="C41:D41"/>
    <mergeCell ref="C42:D42"/>
    <mergeCell ref="C43:D43"/>
    <mergeCell ref="C44:D44"/>
    <mergeCell ref="C45:D45"/>
    <mergeCell ref="C46:D46"/>
    <mergeCell ref="C53:D53"/>
    <mergeCell ref="C62:D62"/>
    <mergeCell ref="E62:H62"/>
    <mergeCell ref="C54:D54"/>
    <mergeCell ref="D60:H60"/>
    <mergeCell ref="E56:H56"/>
    <mergeCell ref="E57:H57"/>
    <mergeCell ref="E58:H58"/>
    <mergeCell ref="E59:H59"/>
    <mergeCell ref="E54:H54"/>
    <mergeCell ref="E55:H55"/>
    <mergeCell ref="C61:D61"/>
    <mergeCell ref="E61:H61"/>
    <mergeCell ref="E53:H53"/>
    <mergeCell ref="E47:H47"/>
    <mergeCell ref="C66:D66"/>
    <mergeCell ref="E66:H66"/>
    <mergeCell ref="I66:K66"/>
    <mergeCell ref="C47:D47"/>
    <mergeCell ref="C48:D48"/>
    <mergeCell ref="C49:D49"/>
    <mergeCell ref="C50:D50"/>
    <mergeCell ref="C51:D51"/>
    <mergeCell ref="C52:D52"/>
    <mergeCell ref="I62:K62"/>
    <mergeCell ref="C65:D65"/>
    <mergeCell ref="E65:H65"/>
    <mergeCell ref="I65:K65"/>
    <mergeCell ref="C63:D63"/>
    <mergeCell ref="E63:H63"/>
    <mergeCell ref="I63:K63"/>
    <mergeCell ref="C64:D64"/>
    <mergeCell ref="E64:H64"/>
    <mergeCell ref="I64:K64"/>
    <mergeCell ref="J60:L60"/>
    <mergeCell ref="I61:K61"/>
    <mergeCell ref="C67:D67"/>
    <mergeCell ref="E67:H67"/>
    <mergeCell ref="I67:K67"/>
    <mergeCell ref="C68:D68"/>
    <mergeCell ref="E68:H68"/>
    <mergeCell ref="I68:K68"/>
    <mergeCell ref="C69:D69"/>
    <mergeCell ref="E69:H69"/>
    <mergeCell ref="I69:K69"/>
    <mergeCell ref="C70:D70"/>
    <mergeCell ref="E70:H70"/>
    <mergeCell ref="I70:K70"/>
    <mergeCell ref="C71:D71"/>
    <mergeCell ref="E71:H71"/>
    <mergeCell ref="I71:K71"/>
    <mergeCell ref="C72:D72"/>
    <mergeCell ref="E72:H72"/>
    <mergeCell ref="I72:K72"/>
    <mergeCell ref="C73:D73"/>
    <mergeCell ref="E73:H73"/>
    <mergeCell ref="I73:K73"/>
    <mergeCell ref="C74:D74"/>
    <mergeCell ref="E74:H74"/>
    <mergeCell ref="I74:K74"/>
    <mergeCell ref="C75:D75"/>
    <mergeCell ref="E75:H75"/>
    <mergeCell ref="I75:K75"/>
    <mergeCell ref="C76:D76"/>
    <mergeCell ref="E76:H76"/>
    <mergeCell ref="I76:K76"/>
    <mergeCell ref="C77:D77"/>
    <mergeCell ref="E77:H77"/>
    <mergeCell ref="I77:K77"/>
    <mergeCell ref="C78:D78"/>
    <mergeCell ref="E78:H78"/>
    <mergeCell ref="I78:K78"/>
    <mergeCell ref="C79:D79"/>
    <mergeCell ref="E79:H79"/>
    <mergeCell ref="I79:K79"/>
    <mergeCell ref="C80:D80"/>
    <mergeCell ref="E80:H80"/>
    <mergeCell ref="I80:K80"/>
    <mergeCell ref="C81:D81"/>
    <mergeCell ref="E81:H81"/>
    <mergeCell ref="I81:K81"/>
    <mergeCell ref="C85:D85"/>
    <mergeCell ref="E85:H85"/>
    <mergeCell ref="I85:K85"/>
    <mergeCell ref="C82:D82"/>
    <mergeCell ref="E82:H82"/>
    <mergeCell ref="I82:K82"/>
    <mergeCell ref="C83:D83"/>
    <mergeCell ref="E83:H83"/>
    <mergeCell ref="I83:K83"/>
    <mergeCell ref="C84:D84"/>
    <mergeCell ref="E84:H84"/>
    <mergeCell ref="I84:K84"/>
  </mergeCells>
  <dataValidations count="1">
    <dataValidation type="list" allowBlank="1" showInputMessage="1" showErrorMessage="1" sqref="M10:M85" xr:uid="{0FD35E59-C3A4-46DE-897E-104CC1712C35}">
      <formula1>DI_Name</formula1>
    </dataValidation>
  </dataValidations>
  <printOptions horizontalCentered="1" verticalCentered="1"/>
  <pageMargins left="0.25" right="0.25" top="0.25" bottom="0.25" header="0.25" footer="0.49"/>
  <pageSetup scale="9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D2840-D2D5-4CE4-859E-38B15E6809AA}">
  <sheetPr>
    <tabColor theme="6" tint="0.39997558519241921"/>
  </sheetPr>
  <dimension ref="A1:T45"/>
  <sheetViews>
    <sheetView showGridLines="0" showZeros="0" zoomScale="85" zoomScaleNormal="85" zoomScaleSheetLayoutView="100" workbookViewId="0">
      <selection activeCell="O13" sqref="O13"/>
    </sheetView>
  </sheetViews>
  <sheetFormatPr defaultColWidth="9.109375" defaultRowHeight="13.2" x14ac:dyDescent="0.25"/>
  <cols>
    <col min="1" max="1" width="2.6640625" style="16" customWidth="1"/>
    <col min="2" max="2" width="2.6640625" style="11" customWidth="1"/>
    <col min="3" max="3" width="17.6640625" style="3" customWidth="1"/>
    <col min="4" max="4" width="10" style="3" customWidth="1"/>
    <col min="5" max="6" width="6" style="3" customWidth="1"/>
    <col min="7" max="7" width="18" style="3" customWidth="1"/>
    <col min="8" max="8" width="12.109375" style="3" customWidth="1"/>
    <col min="9" max="9" width="7.33203125" style="3" customWidth="1"/>
    <col min="10" max="10" width="5.6640625" style="3" customWidth="1"/>
    <col min="11" max="11" width="13.33203125" style="3" customWidth="1"/>
    <col min="12" max="12" width="44.6640625" style="3" customWidth="1"/>
    <col min="13" max="13" width="24" style="333" customWidth="1"/>
    <col min="14" max="14" width="14" style="333" customWidth="1"/>
    <col min="15" max="15" width="11.33203125" style="212" customWidth="1"/>
    <col min="16" max="16" width="9.6640625" style="3" customWidth="1"/>
    <col min="17" max="17" width="15.33203125" style="3" customWidth="1"/>
    <col min="18" max="18" width="5.6640625" style="3" customWidth="1"/>
    <col min="19" max="19" width="16.5546875" style="3" customWidth="1"/>
    <col min="20" max="20" width="9.109375" style="10"/>
    <col min="21" max="16384" width="9.109375" style="3"/>
  </cols>
  <sheetData>
    <row r="1" spans="1:20" ht="13.8" thickBot="1" x14ac:dyDescent="0.3">
      <c r="A1" s="19" t="s">
        <v>6</v>
      </c>
      <c r="B1" s="19"/>
      <c r="C1" s="4"/>
      <c r="D1" s="4"/>
      <c r="E1" s="4"/>
      <c r="F1" s="4"/>
      <c r="G1" s="4"/>
      <c r="H1" s="4"/>
      <c r="I1" s="4"/>
      <c r="J1" s="4"/>
      <c r="K1" s="4"/>
      <c r="L1" s="4"/>
      <c r="M1" s="330"/>
      <c r="N1" s="330"/>
      <c r="O1" s="207"/>
      <c r="P1" s="4"/>
      <c r="Q1" s="4"/>
      <c r="T1" s="3"/>
    </row>
    <row r="2" spans="1:20" x14ac:dyDescent="0.25">
      <c r="A2" s="19" t="s">
        <v>6</v>
      </c>
      <c r="B2" s="19"/>
      <c r="C2" s="90"/>
      <c r="D2" s="91"/>
      <c r="E2" s="91"/>
      <c r="F2" s="91"/>
      <c r="G2" s="91"/>
      <c r="H2" s="91"/>
      <c r="I2" s="91"/>
      <c r="J2" s="91"/>
      <c r="K2" s="92"/>
      <c r="L2" s="92"/>
      <c r="M2" s="331"/>
      <c r="N2" s="331"/>
      <c r="O2" s="208"/>
      <c r="P2" s="92"/>
      <c r="Q2" s="93"/>
      <c r="T2" s="3"/>
    </row>
    <row r="3" spans="1:20" ht="21" customHeight="1" thickBot="1" x14ac:dyDescent="0.35">
      <c r="A3" s="19" t="s">
        <v>6</v>
      </c>
      <c r="B3" s="19"/>
      <c r="C3" s="702" t="s">
        <v>102</v>
      </c>
      <c r="D3" s="703"/>
      <c r="E3" s="703"/>
      <c r="F3" s="703"/>
      <c r="G3" s="703"/>
      <c r="H3" s="703"/>
      <c r="I3" s="703"/>
      <c r="J3" s="703"/>
      <c r="K3" s="703"/>
      <c r="L3" s="703"/>
      <c r="M3" s="703"/>
      <c r="N3" s="703"/>
      <c r="O3" s="703"/>
      <c r="P3" s="703"/>
      <c r="Q3" s="704"/>
      <c r="T3" s="3"/>
    </row>
    <row r="4" spans="1:20" s="17" customFormat="1" ht="19.2" customHeight="1" x14ac:dyDescent="0.25">
      <c r="A4" s="18" t="s">
        <v>6</v>
      </c>
      <c r="B4" s="18"/>
      <c r="C4" s="660" t="s">
        <v>9</v>
      </c>
      <c r="D4" s="661"/>
      <c r="E4" s="661"/>
      <c r="F4" s="661"/>
      <c r="G4" s="662"/>
      <c r="H4" s="716" t="s">
        <v>55</v>
      </c>
      <c r="I4" s="661"/>
      <c r="J4" s="661"/>
      <c r="K4" s="662"/>
      <c r="L4" s="111" t="s">
        <v>11</v>
      </c>
      <c r="M4" s="654" t="s">
        <v>38</v>
      </c>
      <c r="N4" s="655"/>
      <c r="O4" s="655"/>
      <c r="P4" s="655"/>
      <c r="Q4" s="656"/>
    </row>
    <row r="5" spans="1:20" ht="19.5" customHeight="1" x14ac:dyDescent="0.25">
      <c r="A5" s="19" t="s">
        <v>6</v>
      </c>
      <c r="B5" s="19"/>
      <c r="C5" s="663">
        <f>Summary!B5</f>
        <v>0</v>
      </c>
      <c r="D5" s="664"/>
      <c r="E5" s="664"/>
      <c r="F5" s="664"/>
      <c r="G5" s="665"/>
      <c r="H5" s="717">
        <f>Summary!C5</f>
        <v>0</v>
      </c>
      <c r="I5" s="664"/>
      <c r="J5" s="664"/>
      <c r="K5" s="665"/>
      <c r="L5" s="174" t="str">
        <f>Summary!D5</f>
        <v>A</v>
      </c>
      <c r="M5" s="657">
        <f>Summary!F5</f>
        <v>0</v>
      </c>
      <c r="N5" s="658"/>
      <c r="O5" s="658"/>
      <c r="P5" s="658"/>
      <c r="Q5" s="659"/>
      <c r="T5" s="3"/>
    </row>
    <row r="6" spans="1:20" ht="19.5" hidden="1" customHeight="1" x14ac:dyDescent="0.25">
      <c r="A6" s="19"/>
      <c r="B6" s="19"/>
      <c r="C6" s="676" t="s">
        <v>47</v>
      </c>
      <c r="D6" s="677"/>
      <c r="E6" s="677"/>
      <c r="F6" s="677"/>
      <c r="G6" s="677"/>
      <c r="H6" s="677"/>
      <c r="I6" s="677"/>
      <c r="J6" s="677"/>
      <c r="K6" s="677"/>
      <c r="L6" s="677"/>
      <c r="M6" s="677"/>
      <c r="N6" s="677"/>
      <c r="O6" s="677"/>
      <c r="P6" s="677"/>
      <c r="Q6" s="678"/>
      <c r="T6" s="3"/>
    </row>
    <row r="7" spans="1:20" ht="78" hidden="1" customHeight="1" x14ac:dyDescent="0.25">
      <c r="A7" s="19" t="s">
        <v>6</v>
      </c>
      <c r="B7" s="19"/>
      <c r="C7" s="679"/>
      <c r="D7" s="680"/>
      <c r="E7" s="680"/>
      <c r="F7" s="680"/>
      <c r="G7" s="680"/>
      <c r="H7" s="680"/>
      <c r="I7" s="680"/>
      <c r="J7" s="680"/>
      <c r="K7" s="680"/>
      <c r="L7" s="680"/>
      <c r="M7" s="680"/>
      <c r="N7" s="680"/>
      <c r="O7" s="680"/>
      <c r="P7" s="680"/>
      <c r="Q7" s="681"/>
      <c r="T7" s="3"/>
    </row>
    <row r="8" spans="1:20" ht="23.25" customHeight="1" x14ac:dyDescent="0.25">
      <c r="A8" s="19"/>
      <c r="B8" s="19"/>
      <c r="C8" s="673" t="s">
        <v>98</v>
      </c>
      <c r="D8" s="674"/>
      <c r="E8" s="674"/>
      <c r="F8" s="674"/>
      <c r="G8" s="674"/>
      <c r="H8" s="674"/>
      <c r="I8" s="674"/>
      <c r="J8" s="674"/>
      <c r="K8" s="674"/>
      <c r="L8" s="674"/>
      <c r="M8" s="674"/>
      <c r="N8" s="674"/>
      <c r="O8" s="674"/>
      <c r="P8" s="739"/>
      <c r="Q8" s="105" t="s">
        <v>12</v>
      </c>
      <c r="T8" s="3"/>
    </row>
    <row r="9" spans="1:20" ht="25.5" customHeight="1" x14ac:dyDescent="0.25">
      <c r="A9" s="19"/>
      <c r="B9" s="19"/>
      <c r="C9" s="738" t="s">
        <v>97</v>
      </c>
      <c r="D9" s="683"/>
      <c r="E9" s="708" t="s">
        <v>51</v>
      </c>
      <c r="F9" s="682"/>
      <c r="G9" s="682"/>
      <c r="H9" s="683"/>
      <c r="I9" s="708" t="s">
        <v>63</v>
      </c>
      <c r="J9" s="682"/>
      <c r="K9" s="683"/>
      <c r="L9" s="94" t="s">
        <v>47</v>
      </c>
      <c r="M9" s="348" t="s">
        <v>300</v>
      </c>
      <c r="N9" s="348" t="s">
        <v>292</v>
      </c>
      <c r="O9" s="209" t="s">
        <v>1</v>
      </c>
      <c r="P9" s="201" t="s">
        <v>100</v>
      </c>
      <c r="Q9" s="97">
        <f>SUM(Q10:Q45)</f>
        <v>0</v>
      </c>
      <c r="T9" s="3"/>
    </row>
    <row r="10" spans="1:20" s="5" customFormat="1" ht="30" customHeight="1" x14ac:dyDescent="0.25">
      <c r="A10" s="20"/>
      <c r="B10" s="20"/>
      <c r="C10" s="736"/>
      <c r="D10" s="732"/>
      <c r="E10" s="648"/>
      <c r="F10" s="649"/>
      <c r="G10" s="649"/>
      <c r="H10" s="650"/>
      <c r="I10" s="737"/>
      <c r="J10" s="734"/>
      <c r="K10" s="735"/>
      <c r="L10" s="287"/>
      <c r="M10" s="157"/>
      <c r="N10" s="351" t="str">
        <f>IF(M10="","",VLOOKUP(M10,Summary!$L$6:$M$106,2,FALSE))</f>
        <v/>
      </c>
      <c r="O10" s="222"/>
      <c r="P10" s="204"/>
      <c r="Q10" s="106">
        <f>O10*P10</f>
        <v>0</v>
      </c>
      <c r="S10" s="3"/>
    </row>
    <row r="11" spans="1:20" ht="30" customHeight="1" x14ac:dyDescent="0.25">
      <c r="A11" s="20"/>
      <c r="B11" s="19"/>
      <c r="C11" s="736"/>
      <c r="D11" s="732"/>
      <c r="E11" s="648"/>
      <c r="F11" s="649"/>
      <c r="G11" s="649"/>
      <c r="H11" s="650"/>
      <c r="I11" s="737"/>
      <c r="J11" s="734"/>
      <c r="K11" s="735"/>
      <c r="L11" s="287"/>
      <c r="M11" s="157"/>
      <c r="N11" s="351" t="str">
        <f>IF(M11="","",VLOOKUP(M11,Summary!$L$6:$M$106,2,FALSE))</f>
        <v/>
      </c>
      <c r="O11" s="222"/>
      <c r="P11" s="204"/>
      <c r="Q11" s="106">
        <f t="shared" ref="Q11:Q45" si="0">O11*P11</f>
        <v>0</v>
      </c>
      <c r="T11" s="3"/>
    </row>
    <row r="12" spans="1:20" ht="30" customHeight="1" x14ac:dyDescent="0.25">
      <c r="A12" s="20"/>
      <c r="B12" s="19"/>
      <c r="C12" s="736"/>
      <c r="D12" s="732"/>
      <c r="E12" s="648"/>
      <c r="F12" s="649"/>
      <c r="G12" s="649"/>
      <c r="H12" s="650"/>
      <c r="I12" s="737"/>
      <c r="J12" s="734"/>
      <c r="K12" s="735"/>
      <c r="L12" s="287"/>
      <c r="M12" s="157"/>
      <c r="N12" s="351" t="str">
        <f>IF(M12="","",VLOOKUP(M12,Summary!$L$6:$M$106,2,FALSE))</f>
        <v/>
      </c>
      <c r="O12" s="222"/>
      <c r="P12" s="204"/>
      <c r="Q12" s="106">
        <f t="shared" si="0"/>
        <v>0</v>
      </c>
      <c r="T12" s="3"/>
    </row>
    <row r="13" spans="1:20" ht="30" customHeight="1" x14ac:dyDescent="0.25">
      <c r="A13" s="20"/>
      <c r="B13" s="19"/>
      <c r="C13" s="736"/>
      <c r="D13" s="732"/>
      <c r="E13" s="648"/>
      <c r="F13" s="649"/>
      <c r="G13" s="649"/>
      <c r="H13" s="650"/>
      <c r="I13" s="737"/>
      <c r="J13" s="734"/>
      <c r="K13" s="735"/>
      <c r="L13" s="287"/>
      <c r="M13" s="157"/>
      <c r="N13" s="351" t="str">
        <f>IF(M13="","",VLOOKUP(M13,Summary!$L$6:$M$106,2,FALSE))</f>
        <v/>
      </c>
      <c r="O13" s="222"/>
      <c r="P13" s="204"/>
      <c r="Q13" s="106">
        <f t="shared" si="0"/>
        <v>0</v>
      </c>
      <c r="T13" s="3"/>
    </row>
    <row r="14" spans="1:20" ht="30" customHeight="1" x14ac:dyDescent="0.25">
      <c r="A14" s="20"/>
      <c r="B14" s="19"/>
      <c r="C14" s="731"/>
      <c r="D14" s="732"/>
      <c r="E14" s="648"/>
      <c r="F14" s="649"/>
      <c r="G14" s="649"/>
      <c r="H14" s="650"/>
      <c r="I14" s="733"/>
      <c r="J14" s="734"/>
      <c r="K14" s="735"/>
      <c r="L14" s="287"/>
      <c r="M14" s="157"/>
      <c r="N14" s="351" t="str">
        <f>IF(M14="","",VLOOKUP(M14,Summary!$L$6:$M$106,2,FALSE))</f>
        <v/>
      </c>
      <c r="O14" s="223"/>
      <c r="P14" s="205"/>
      <c r="Q14" s="106">
        <f t="shared" si="0"/>
        <v>0</v>
      </c>
      <c r="T14" s="3"/>
    </row>
    <row r="15" spans="1:20" ht="30" customHeight="1" x14ac:dyDescent="0.25">
      <c r="A15" s="20"/>
      <c r="B15" s="19"/>
      <c r="C15" s="731"/>
      <c r="D15" s="732"/>
      <c r="E15" s="648"/>
      <c r="F15" s="649"/>
      <c r="G15" s="649"/>
      <c r="H15" s="650"/>
      <c r="I15" s="733"/>
      <c r="J15" s="734"/>
      <c r="K15" s="735"/>
      <c r="L15" s="287"/>
      <c r="M15" s="157"/>
      <c r="N15" s="351" t="str">
        <f>IF(M15="","",VLOOKUP(M15,Summary!$L$6:$M$106,2,FALSE))</f>
        <v/>
      </c>
      <c r="O15" s="223"/>
      <c r="P15" s="205"/>
      <c r="Q15" s="106">
        <f t="shared" si="0"/>
        <v>0</v>
      </c>
      <c r="T15" s="3"/>
    </row>
    <row r="16" spans="1:20" ht="30" customHeight="1" x14ac:dyDescent="0.25">
      <c r="A16" s="20"/>
      <c r="B16" s="19"/>
      <c r="C16" s="731"/>
      <c r="D16" s="732"/>
      <c r="E16" s="648"/>
      <c r="F16" s="649"/>
      <c r="G16" s="649"/>
      <c r="H16" s="650"/>
      <c r="I16" s="733"/>
      <c r="J16" s="734"/>
      <c r="K16" s="735"/>
      <c r="L16" s="287"/>
      <c r="M16" s="157"/>
      <c r="N16" s="351" t="str">
        <f>IF(M16="","",VLOOKUP(M16,Summary!$L$6:$M$106,2,FALSE))</f>
        <v/>
      </c>
      <c r="O16" s="223"/>
      <c r="P16" s="205"/>
      <c r="Q16" s="106">
        <f t="shared" si="0"/>
        <v>0</v>
      </c>
      <c r="T16" s="3"/>
    </row>
    <row r="17" spans="1:20" ht="30" customHeight="1" x14ac:dyDescent="0.25">
      <c r="A17" s="20"/>
      <c r="B17" s="19"/>
      <c r="C17" s="731"/>
      <c r="D17" s="732"/>
      <c r="E17" s="705"/>
      <c r="F17" s="706"/>
      <c r="G17" s="706"/>
      <c r="H17" s="707"/>
      <c r="I17" s="733"/>
      <c r="J17" s="734"/>
      <c r="K17" s="735"/>
      <c r="L17" s="287"/>
      <c r="M17" s="157"/>
      <c r="N17" s="351" t="str">
        <f>IF(M17="","",VLOOKUP(M17,Summary!$L$6:$M$106,2,FALSE))</f>
        <v/>
      </c>
      <c r="O17" s="223"/>
      <c r="P17" s="205"/>
      <c r="Q17" s="106">
        <f t="shared" si="0"/>
        <v>0</v>
      </c>
      <c r="T17" s="3"/>
    </row>
    <row r="18" spans="1:20" ht="30" customHeight="1" x14ac:dyDescent="0.25">
      <c r="A18" s="20"/>
      <c r="B18" s="19"/>
      <c r="C18" s="731"/>
      <c r="D18" s="732"/>
      <c r="E18" s="648"/>
      <c r="F18" s="649"/>
      <c r="G18" s="649"/>
      <c r="H18" s="650"/>
      <c r="I18" s="733"/>
      <c r="J18" s="734"/>
      <c r="K18" s="735"/>
      <c r="L18" s="287"/>
      <c r="M18" s="157"/>
      <c r="N18" s="351" t="str">
        <f>IF(M18="","",VLOOKUP(M18,Summary!$L$6:$M$106,2,FALSE))</f>
        <v/>
      </c>
      <c r="O18" s="223"/>
      <c r="P18" s="205"/>
      <c r="Q18" s="106">
        <f t="shared" si="0"/>
        <v>0</v>
      </c>
      <c r="T18" s="3"/>
    </row>
    <row r="19" spans="1:20" ht="30" customHeight="1" x14ac:dyDescent="0.25">
      <c r="A19" s="20"/>
      <c r="B19" s="19"/>
      <c r="C19" s="731"/>
      <c r="D19" s="732"/>
      <c r="E19" s="648"/>
      <c r="F19" s="649"/>
      <c r="G19" s="649"/>
      <c r="H19" s="650"/>
      <c r="I19" s="733"/>
      <c r="J19" s="734"/>
      <c r="K19" s="735"/>
      <c r="L19" s="287"/>
      <c r="M19" s="157"/>
      <c r="N19" s="351" t="str">
        <f>IF(M19="","",VLOOKUP(M19,Summary!$L$6:$M$106,2,FALSE))</f>
        <v/>
      </c>
      <c r="O19" s="224"/>
      <c r="P19" s="205"/>
      <c r="Q19" s="106">
        <f t="shared" si="0"/>
        <v>0</v>
      </c>
      <c r="T19" s="3"/>
    </row>
    <row r="20" spans="1:20" ht="30" customHeight="1" x14ac:dyDescent="0.25">
      <c r="A20" s="20"/>
      <c r="B20" s="19"/>
      <c r="C20" s="728"/>
      <c r="D20" s="729"/>
      <c r="E20" s="696"/>
      <c r="F20" s="696"/>
      <c r="G20" s="696"/>
      <c r="H20" s="696"/>
      <c r="I20" s="730"/>
      <c r="J20" s="730"/>
      <c r="K20" s="730"/>
      <c r="L20" s="177"/>
      <c r="M20" s="349"/>
      <c r="N20" s="351" t="str">
        <f>IF(M20="","",VLOOKUP(M20,Summary!$L$6:$M$106,2,FALSE))</f>
        <v/>
      </c>
      <c r="O20" s="210"/>
      <c r="P20" s="206"/>
      <c r="Q20" s="106">
        <f t="shared" si="0"/>
        <v>0</v>
      </c>
      <c r="T20" s="3"/>
    </row>
    <row r="21" spans="1:20" ht="30" customHeight="1" x14ac:dyDescent="0.25">
      <c r="A21" s="19"/>
      <c r="B21" s="19"/>
      <c r="C21" s="728"/>
      <c r="D21" s="729"/>
      <c r="E21" s="696"/>
      <c r="F21" s="696"/>
      <c r="G21" s="696"/>
      <c r="H21" s="696"/>
      <c r="I21" s="730"/>
      <c r="J21" s="730"/>
      <c r="K21" s="730"/>
      <c r="L21" s="177"/>
      <c r="M21" s="349"/>
      <c r="N21" s="351" t="str">
        <f>IF(M21="","",VLOOKUP(M21,Summary!$L$6:$M$106,2,FALSE))</f>
        <v/>
      </c>
      <c r="O21" s="210"/>
      <c r="P21" s="206"/>
      <c r="Q21" s="106">
        <f t="shared" si="0"/>
        <v>0</v>
      </c>
      <c r="T21" s="3"/>
    </row>
    <row r="22" spans="1:20" ht="30" customHeight="1" x14ac:dyDescent="0.25">
      <c r="C22" s="728"/>
      <c r="D22" s="729"/>
      <c r="E22" s="696"/>
      <c r="F22" s="696"/>
      <c r="G22" s="696"/>
      <c r="H22" s="696"/>
      <c r="I22" s="730"/>
      <c r="J22" s="730"/>
      <c r="K22" s="730"/>
      <c r="L22" s="177"/>
      <c r="M22" s="349"/>
      <c r="N22" s="351" t="str">
        <f>IF(M22="","",VLOOKUP(M22,Summary!$L$6:$M$106,2,FALSE))</f>
        <v/>
      </c>
      <c r="O22" s="210"/>
      <c r="P22" s="206"/>
      <c r="Q22" s="106">
        <f t="shared" si="0"/>
        <v>0</v>
      </c>
    </row>
    <row r="23" spans="1:20" ht="30" customHeight="1" x14ac:dyDescent="0.25">
      <c r="C23" s="728"/>
      <c r="D23" s="729"/>
      <c r="E23" s="696"/>
      <c r="F23" s="696"/>
      <c r="G23" s="696"/>
      <c r="H23" s="696"/>
      <c r="I23" s="730"/>
      <c r="J23" s="730"/>
      <c r="K23" s="730"/>
      <c r="L23" s="177"/>
      <c r="M23" s="349"/>
      <c r="N23" s="351" t="str">
        <f>IF(M23="","",VLOOKUP(M23,Summary!$L$6:$M$106,2,FALSE))</f>
        <v/>
      </c>
      <c r="O23" s="210"/>
      <c r="P23" s="206"/>
      <c r="Q23" s="106">
        <f t="shared" si="0"/>
        <v>0</v>
      </c>
    </row>
    <row r="24" spans="1:20" ht="30" customHeight="1" x14ac:dyDescent="0.25">
      <c r="C24" s="728"/>
      <c r="D24" s="729"/>
      <c r="E24" s="696"/>
      <c r="F24" s="696"/>
      <c r="G24" s="696"/>
      <c r="H24" s="696"/>
      <c r="I24" s="730"/>
      <c r="J24" s="730"/>
      <c r="K24" s="730"/>
      <c r="L24" s="177"/>
      <c r="M24" s="349"/>
      <c r="N24" s="351" t="str">
        <f>IF(M24="","",VLOOKUP(M24,Summary!$L$6:$M$106,2,FALSE))</f>
        <v/>
      </c>
      <c r="O24" s="210"/>
      <c r="P24" s="206"/>
      <c r="Q24" s="106">
        <f t="shared" si="0"/>
        <v>0</v>
      </c>
    </row>
    <row r="25" spans="1:20" ht="30" customHeight="1" x14ac:dyDescent="0.25">
      <c r="C25" s="728"/>
      <c r="D25" s="729"/>
      <c r="E25" s="696"/>
      <c r="F25" s="696"/>
      <c r="G25" s="696"/>
      <c r="H25" s="696"/>
      <c r="I25" s="730"/>
      <c r="J25" s="730"/>
      <c r="K25" s="730"/>
      <c r="L25" s="177"/>
      <c r="M25" s="349"/>
      <c r="N25" s="351" t="str">
        <f>IF(M25="","",VLOOKUP(M25,Summary!$L$6:$M$106,2,FALSE))</f>
        <v/>
      </c>
      <c r="O25" s="210"/>
      <c r="P25" s="206"/>
      <c r="Q25" s="106">
        <f t="shared" si="0"/>
        <v>0</v>
      </c>
    </row>
    <row r="26" spans="1:20" ht="30" customHeight="1" x14ac:dyDescent="0.25">
      <c r="C26" s="728"/>
      <c r="D26" s="729"/>
      <c r="E26" s="696"/>
      <c r="F26" s="696"/>
      <c r="G26" s="696"/>
      <c r="H26" s="696"/>
      <c r="I26" s="730"/>
      <c r="J26" s="730"/>
      <c r="K26" s="730"/>
      <c r="L26" s="177"/>
      <c r="M26" s="349"/>
      <c r="N26" s="351" t="str">
        <f>IF(M26="","",VLOOKUP(M26,Summary!$L$6:$M$106,2,FALSE))</f>
        <v/>
      </c>
      <c r="O26" s="210"/>
      <c r="P26" s="206"/>
      <c r="Q26" s="106">
        <f t="shared" si="0"/>
        <v>0</v>
      </c>
    </row>
    <row r="27" spans="1:20" ht="30" customHeight="1" x14ac:dyDescent="0.25">
      <c r="C27" s="728"/>
      <c r="D27" s="729"/>
      <c r="E27" s="696"/>
      <c r="F27" s="696"/>
      <c r="G27" s="696"/>
      <c r="H27" s="696"/>
      <c r="I27" s="730"/>
      <c r="J27" s="730"/>
      <c r="K27" s="730"/>
      <c r="L27" s="177"/>
      <c r="M27" s="349"/>
      <c r="N27" s="351" t="str">
        <f>IF(M27="","",VLOOKUP(M27,Summary!$L$6:$M$106,2,FALSE))</f>
        <v/>
      </c>
      <c r="O27" s="210"/>
      <c r="P27" s="206"/>
      <c r="Q27" s="106">
        <f t="shared" si="0"/>
        <v>0</v>
      </c>
    </row>
    <row r="28" spans="1:20" ht="30" customHeight="1" x14ac:dyDescent="0.25">
      <c r="C28" s="728"/>
      <c r="D28" s="729"/>
      <c r="E28" s="696"/>
      <c r="F28" s="696"/>
      <c r="G28" s="696"/>
      <c r="H28" s="696"/>
      <c r="I28" s="730"/>
      <c r="J28" s="730"/>
      <c r="K28" s="730"/>
      <c r="L28" s="177"/>
      <c r="M28" s="349"/>
      <c r="N28" s="351" t="str">
        <f>IF(M28="","",VLOOKUP(M28,Summary!$L$6:$M$106,2,FALSE))</f>
        <v/>
      </c>
      <c r="O28" s="210"/>
      <c r="P28" s="206"/>
      <c r="Q28" s="106">
        <f t="shared" si="0"/>
        <v>0</v>
      </c>
    </row>
    <row r="29" spans="1:20" ht="30" customHeight="1" x14ac:dyDescent="0.25">
      <c r="C29" s="728"/>
      <c r="D29" s="729"/>
      <c r="E29" s="696"/>
      <c r="F29" s="696"/>
      <c r="G29" s="696"/>
      <c r="H29" s="696"/>
      <c r="I29" s="730"/>
      <c r="J29" s="730"/>
      <c r="K29" s="730"/>
      <c r="L29" s="177"/>
      <c r="M29" s="349"/>
      <c r="N29" s="351" t="str">
        <f>IF(M29="","",VLOOKUP(M29,Summary!$L$6:$M$106,2,FALSE))</f>
        <v/>
      </c>
      <c r="O29" s="210"/>
      <c r="P29" s="206"/>
      <c r="Q29" s="106">
        <f t="shared" si="0"/>
        <v>0</v>
      </c>
    </row>
    <row r="30" spans="1:20" ht="30" customHeight="1" x14ac:dyDescent="0.25">
      <c r="C30" s="728"/>
      <c r="D30" s="729"/>
      <c r="E30" s="696"/>
      <c r="F30" s="696"/>
      <c r="G30" s="696"/>
      <c r="H30" s="696"/>
      <c r="I30" s="730"/>
      <c r="J30" s="730"/>
      <c r="K30" s="730"/>
      <c r="L30" s="177"/>
      <c r="M30" s="349"/>
      <c r="N30" s="351" t="str">
        <f>IF(M30="","",VLOOKUP(M30,Summary!$L$6:$M$106,2,FALSE))</f>
        <v/>
      </c>
      <c r="O30" s="210"/>
      <c r="P30" s="206"/>
      <c r="Q30" s="106">
        <f t="shared" si="0"/>
        <v>0</v>
      </c>
    </row>
    <row r="31" spans="1:20" ht="30" customHeight="1" x14ac:dyDescent="0.25">
      <c r="C31" s="728"/>
      <c r="D31" s="729"/>
      <c r="E31" s="696"/>
      <c r="F31" s="696"/>
      <c r="G31" s="696"/>
      <c r="H31" s="696"/>
      <c r="I31" s="730"/>
      <c r="J31" s="730"/>
      <c r="K31" s="730"/>
      <c r="L31" s="177"/>
      <c r="M31" s="349"/>
      <c r="N31" s="351" t="str">
        <f>IF(M31="","",VLOOKUP(M31,Summary!$L$6:$M$106,2,FALSE))</f>
        <v/>
      </c>
      <c r="O31" s="210"/>
      <c r="P31" s="206"/>
      <c r="Q31" s="106">
        <f t="shared" si="0"/>
        <v>0</v>
      </c>
    </row>
    <row r="32" spans="1:20" ht="30" customHeight="1" x14ac:dyDescent="0.25">
      <c r="C32" s="728"/>
      <c r="D32" s="729"/>
      <c r="E32" s="696"/>
      <c r="F32" s="696"/>
      <c r="G32" s="696"/>
      <c r="H32" s="696"/>
      <c r="I32" s="730"/>
      <c r="J32" s="730"/>
      <c r="K32" s="730"/>
      <c r="L32" s="177"/>
      <c r="M32" s="349"/>
      <c r="N32" s="351" t="str">
        <f>IF(M32="","",VLOOKUP(M32,Summary!$L$6:$M$106,2,FALSE))</f>
        <v/>
      </c>
      <c r="O32" s="210"/>
      <c r="P32" s="206"/>
      <c r="Q32" s="106">
        <f t="shared" si="0"/>
        <v>0</v>
      </c>
    </row>
    <row r="33" spans="3:17" ht="30" customHeight="1" x14ac:dyDescent="0.25">
      <c r="C33" s="728"/>
      <c r="D33" s="729"/>
      <c r="E33" s="696"/>
      <c r="F33" s="696"/>
      <c r="G33" s="696"/>
      <c r="H33" s="696"/>
      <c r="I33" s="730"/>
      <c r="J33" s="730"/>
      <c r="K33" s="730"/>
      <c r="L33" s="177"/>
      <c r="M33" s="349"/>
      <c r="N33" s="351" t="str">
        <f>IF(M33="","",VLOOKUP(M33,Summary!$L$6:$M$106,2,FALSE))</f>
        <v/>
      </c>
      <c r="O33" s="210"/>
      <c r="P33" s="206"/>
      <c r="Q33" s="106">
        <f t="shared" si="0"/>
        <v>0</v>
      </c>
    </row>
    <row r="34" spans="3:17" ht="30" customHeight="1" x14ac:dyDescent="0.25">
      <c r="C34" s="728"/>
      <c r="D34" s="729"/>
      <c r="E34" s="696"/>
      <c r="F34" s="696"/>
      <c r="G34" s="696"/>
      <c r="H34" s="696"/>
      <c r="I34" s="730"/>
      <c r="J34" s="730"/>
      <c r="K34" s="730"/>
      <c r="L34" s="177"/>
      <c r="M34" s="349"/>
      <c r="N34" s="351" t="str">
        <f>IF(M34="","",VLOOKUP(M34,Summary!$L$6:$M$106,2,FALSE))</f>
        <v/>
      </c>
      <c r="O34" s="210"/>
      <c r="P34" s="206"/>
      <c r="Q34" s="106">
        <f t="shared" si="0"/>
        <v>0</v>
      </c>
    </row>
    <row r="35" spans="3:17" ht="30" customHeight="1" x14ac:dyDescent="0.25">
      <c r="C35" s="728"/>
      <c r="D35" s="729"/>
      <c r="E35" s="696"/>
      <c r="F35" s="696"/>
      <c r="G35" s="696"/>
      <c r="H35" s="696"/>
      <c r="I35" s="730"/>
      <c r="J35" s="730"/>
      <c r="K35" s="730"/>
      <c r="L35" s="177"/>
      <c r="M35" s="349"/>
      <c r="N35" s="351" t="str">
        <f>IF(M35="","",VLOOKUP(M35,Summary!$L$6:$M$106,2,FALSE))</f>
        <v/>
      </c>
      <c r="O35" s="210"/>
      <c r="P35" s="206"/>
      <c r="Q35" s="106">
        <f t="shared" si="0"/>
        <v>0</v>
      </c>
    </row>
    <row r="36" spans="3:17" ht="30" customHeight="1" x14ac:dyDescent="0.25">
      <c r="C36" s="728"/>
      <c r="D36" s="729"/>
      <c r="E36" s="696"/>
      <c r="F36" s="696"/>
      <c r="G36" s="696"/>
      <c r="H36" s="696"/>
      <c r="I36" s="730"/>
      <c r="J36" s="730"/>
      <c r="K36" s="730"/>
      <c r="L36" s="177"/>
      <c r="M36" s="349"/>
      <c r="N36" s="351" t="str">
        <f>IF(M36="","",VLOOKUP(M36,Summary!$L$6:$M$106,2,FALSE))</f>
        <v/>
      </c>
      <c r="O36" s="210"/>
      <c r="P36" s="206"/>
      <c r="Q36" s="106">
        <f t="shared" si="0"/>
        <v>0</v>
      </c>
    </row>
    <row r="37" spans="3:17" ht="30" customHeight="1" x14ac:dyDescent="0.25">
      <c r="C37" s="728"/>
      <c r="D37" s="729"/>
      <c r="E37" s="696"/>
      <c r="F37" s="696"/>
      <c r="G37" s="696"/>
      <c r="H37" s="696"/>
      <c r="I37" s="730"/>
      <c r="J37" s="730"/>
      <c r="K37" s="730"/>
      <c r="L37" s="177"/>
      <c r="M37" s="349"/>
      <c r="N37" s="351" t="str">
        <f>IF(M37="","",VLOOKUP(M37,Summary!$L$6:$M$106,2,FALSE))</f>
        <v/>
      </c>
      <c r="O37" s="210"/>
      <c r="P37" s="206"/>
      <c r="Q37" s="106">
        <f t="shared" si="0"/>
        <v>0</v>
      </c>
    </row>
    <row r="38" spans="3:17" ht="30" customHeight="1" x14ac:dyDescent="0.25">
      <c r="C38" s="728"/>
      <c r="D38" s="729"/>
      <c r="E38" s="696"/>
      <c r="F38" s="696"/>
      <c r="G38" s="696"/>
      <c r="H38" s="696"/>
      <c r="I38" s="730"/>
      <c r="J38" s="730"/>
      <c r="K38" s="730"/>
      <c r="L38" s="177"/>
      <c r="M38" s="349"/>
      <c r="N38" s="351" t="str">
        <f>IF(M38="","",VLOOKUP(M38,Summary!$L$6:$M$106,2,FALSE))</f>
        <v/>
      </c>
      <c r="O38" s="210"/>
      <c r="P38" s="206"/>
      <c r="Q38" s="106">
        <f t="shared" si="0"/>
        <v>0</v>
      </c>
    </row>
    <row r="39" spans="3:17" ht="30" customHeight="1" x14ac:dyDescent="0.25">
      <c r="C39" s="728"/>
      <c r="D39" s="729"/>
      <c r="E39" s="696"/>
      <c r="F39" s="696"/>
      <c r="G39" s="696"/>
      <c r="H39" s="696"/>
      <c r="I39" s="730"/>
      <c r="J39" s="730"/>
      <c r="K39" s="730"/>
      <c r="L39" s="177"/>
      <c r="M39" s="349"/>
      <c r="N39" s="351" t="str">
        <f>IF(M39="","",VLOOKUP(M39,Summary!$L$6:$M$106,2,FALSE))</f>
        <v/>
      </c>
      <c r="O39" s="210"/>
      <c r="P39" s="206"/>
      <c r="Q39" s="106">
        <f t="shared" si="0"/>
        <v>0</v>
      </c>
    </row>
    <row r="40" spans="3:17" ht="30" customHeight="1" x14ac:dyDescent="0.25">
      <c r="C40" s="728"/>
      <c r="D40" s="729"/>
      <c r="E40" s="696"/>
      <c r="F40" s="696"/>
      <c r="G40" s="696"/>
      <c r="H40" s="696"/>
      <c r="I40" s="730"/>
      <c r="J40" s="730"/>
      <c r="K40" s="730"/>
      <c r="L40" s="177"/>
      <c r="M40" s="349"/>
      <c r="N40" s="351" t="str">
        <f>IF(M40="","",VLOOKUP(M40,Summary!$L$6:$M$106,2,FALSE))</f>
        <v/>
      </c>
      <c r="O40" s="210"/>
      <c r="P40" s="206"/>
      <c r="Q40" s="106">
        <f t="shared" si="0"/>
        <v>0</v>
      </c>
    </row>
    <row r="41" spans="3:17" ht="30" customHeight="1" x14ac:dyDescent="0.25">
      <c r="C41" s="728"/>
      <c r="D41" s="729"/>
      <c r="E41" s="696"/>
      <c r="F41" s="696"/>
      <c r="G41" s="696"/>
      <c r="H41" s="696"/>
      <c r="I41" s="730"/>
      <c r="J41" s="730"/>
      <c r="K41" s="730"/>
      <c r="L41" s="177"/>
      <c r="M41" s="349"/>
      <c r="N41" s="351" t="str">
        <f>IF(M41="","",VLOOKUP(M41,Summary!$L$6:$M$106,2,FALSE))</f>
        <v/>
      </c>
      <c r="O41" s="210"/>
      <c r="P41" s="206"/>
      <c r="Q41" s="106">
        <f t="shared" si="0"/>
        <v>0</v>
      </c>
    </row>
    <row r="42" spans="3:17" ht="30" customHeight="1" x14ac:dyDescent="0.25">
      <c r="C42" s="728"/>
      <c r="D42" s="729"/>
      <c r="E42" s="696"/>
      <c r="F42" s="696"/>
      <c r="G42" s="696"/>
      <c r="H42" s="696"/>
      <c r="I42" s="730"/>
      <c r="J42" s="730"/>
      <c r="K42" s="730"/>
      <c r="L42" s="177"/>
      <c r="M42" s="349"/>
      <c r="N42" s="351" t="str">
        <f>IF(M42="","",VLOOKUP(M42,Summary!$L$6:$M$106,2,FALSE))</f>
        <v/>
      </c>
      <c r="O42" s="210"/>
      <c r="P42" s="206"/>
      <c r="Q42" s="106">
        <f t="shared" si="0"/>
        <v>0</v>
      </c>
    </row>
    <row r="43" spans="3:17" ht="30" customHeight="1" x14ac:dyDescent="0.25">
      <c r="C43" s="728"/>
      <c r="D43" s="729"/>
      <c r="E43" s="696"/>
      <c r="F43" s="696"/>
      <c r="G43" s="696"/>
      <c r="H43" s="696"/>
      <c r="I43" s="730"/>
      <c r="J43" s="730"/>
      <c r="K43" s="730"/>
      <c r="L43" s="177"/>
      <c r="M43" s="349"/>
      <c r="N43" s="351" t="str">
        <f>IF(M43="","",VLOOKUP(M43,Summary!$L$6:$M$106,2,FALSE))</f>
        <v/>
      </c>
      <c r="O43" s="210"/>
      <c r="P43" s="206"/>
      <c r="Q43" s="106">
        <f t="shared" si="0"/>
        <v>0</v>
      </c>
    </row>
    <row r="44" spans="3:17" ht="30" customHeight="1" x14ac:dyDescent="0.25">
      <c r="C44" s="728"/>
      <c r="D44" s="729"/>
      <c r="E44" s="696"/>
      <c r="F44" s="696"/>
      <c r="G44" s="696"/>
      <c r="H44" s="696"/>
      <c r="I44" s="730"/>
      <c r="J44" s="730"/>
      <c r="K44" s="730"/>
      <c r="L44" s="177"/>
      <c r="M44" s="349"/>
      <c r="N44" s="351" t="str">
        <f>IF(M44="","",VLOOKUP(M44,Summary!$L$6:$M$106,2,FALSE))</f>
        <v/>
      </c>
      <c r="O44" s="210"/>
      <c r="P44" s="206"/>
      <c r="Q44" s="106">
        <f t="shared" si="0"/>
        <v>0</v>
      </c>
    </row>
    <row r="45" spans="3:17" ht="30" customHeight="1" thickBot="1" x14ac:dyDescent="0.3">
      <c r="C45" s="725"/>
      <c r="D45" s="726"/>
      <c r="E45" s="692"/>
      <c r="F45" s="692"/>
      <c r="G45" s="692"/>
      <c r="H45" s="692"/>
      <c r="I45" s="727"/>
      <c r="J45" s="727"/>
      <c r="K45" s="727"/>
      <c r="L45" s="176"/>
      <c r="M45" s="350"/>
      <c r="N45" s="351" t="str">
        <f>IF(M45="","",VLOOKUP(M45,Summary!$L$6:$M$106,2,FALSE))</f>
        <v/>
      </c>
      <c r="O45" s="211"/>
      <c r="P45" s="205"/>
      <c r="Q45" s="106">
        <f t="shared" si="0"/>
        <v>0</v>
      </c>
    </row>
  </sheetData>
  <sheetProtection selectLockedCells="1"/>
  <mergeCells count="121">
    <mergeCell ref="C3:Q3"/>
    <mergeCell ref="C4:G4"/>
    <mergeCell ref="H4:K4"/>
    <mergeCell ref="C5:G5"/>
    <mergeCell ref="H5:K5"/>
    <mergeCell ref="C10:D10"/>
    <mergeCell ref="E10:H10"/>
    <mergeCell ref="I10:K10"/>
    <mergeCell ref="C8:P8"/>
    <mergeCell ref="M4:Q4"/>
    <mergeCell ref="M5:Q5"/>
    <mergeCell ref="C11:D11"/>
    <mergeCell ref="E11:H11"/>
    <mergeCell ref="I11:K11"/>
    <mergeCell ref="C6:Q6"/>
    <mergeCell ref="C7:Q7"/>
    <mergeCell ref="C9:D9"/>
    <mergeCell ref="E9:H9"/>
    <mergeCell ref="I9:K9"/>
    <mergeCell ref="C14:D14"/>
    <mergeCell ref="E14:H14"/>
    <mergeCell ref="I14:K14"/>
    <mergeCell ref="C15:D15"/>
    <mergeCell ref="E15:H15"/>
    <mergeCell ref="I15:K15"/>
    <mergeCell ref="C12:D12"/>
    <mergeCell ref="E12:H12"/>
    <mergeCell ref="I12:K12"/>
    <mergeCell ref="C13:D13"/>
    <mergeCell ref="E13:H13"/>
    <mergeCell ref="I13:K13"/>
    <mergeCell ref="C18:D18"/>
    <mergeCell ref="E18:H18"/>
    <mergeCell ref="I18:K18"/>
    <mergeCell ref="C19:D19"/>
    <mergeCell ref="E19:H19"/>
    <mergeCell ref="I19:K19"/>
    <mergeCell ref="C16:D16"/>
    <mergeCell ref="E16:H16"/>
    <mergeCell ref="I16:K16"/>
    <mergeCell ref="C17:D17"/>
    <mergeCell ref="E17:H17"/>
    <mergeCell ref="I17:K17"/>
    <mergeCell ref="C21:D21"/>
    <mergeCell ref="E21:H21"/>
    <mergeCell ref="I21:K21"/>
    <mergeCell ref="C22:D22"/>
    <mergeCell ref="E22:H22"/>
    <mergeCell ref="I22:K22"/>
    <mergeCell ref="C20:D20"/>
    <mergeCell ref="E20:H20"/>
    <mergeCell ref="I20:K20"/>
    <mergeCell ref="C25:D25"/>
    <mergeCell ref="E25:H25"/>
    <mergeCell ref="I25:K25"/>
    <mergeCell ref="C26:D26"/>
    <mergeCell ref="E26:H26"/>
    <mergeCell ref="I26:K26"/>
    <mergeCell ref="C23:D23"/>
    <mergeCell ref="E23:H23"/>
    <mergeCell ref="I23:K23"/>
    <mergeCell ref="C24:D24"/>
    <mergeCell ref="E24:H24"/>
    <mergeCell ref="I24:K24"/>
    <mergeCell ref="C29:D29"/>
    <mergeCell ref="E29:H29"/>
    <mergeCell ref="I29:K29"/>
    <mergeCell ref="C30:D30"/>
    <mergeCell ref="E30:H30"/>
    <mergeCell ref="I30:K30"/>
    <mergeCell ref="C27:D27"/>
    <mergeCell ref="E27:H27"/>
    <mergeCell ref="I27:K27"/>
    <mergeCell ref="C28:D28"/>
    <mergeCell ref="E28:H28"/>
    <mergeCell ref="I28:K28"/>
    <mergeCell ref="C33:D33"/>
    <mergeCell ref="E33:H33"/>
    <mergeCell ref="I33:K33"/>
    <mergeCell ref="C34:D34"/>
    <mergeCell ref="E34:H34"/>
    <mergeCell ref="I34:K34"/>
    <mergeCell ref="C31:D31"/>
    <mergeCell ref="E31:H31"/>
    <mergeCell ref="I31:K31"/>
    <mergeCell ref="C32:D32"/>
    <mergeCell ref="E32:H32"/>
    <mergeCell ref="I32:K32"/>
    <mergeCell ref="C37:D37"/>
    <mergeCell ref="E37:H37"/>
    <mergeCell ref="I37:K37"/>
    <mergeCell ref="C38:D38"/>
    <mergeCell ref="E38:H38"/>
    <mergeCell ref="I38:K38"/>
    <mergeCell ref="C35:D35"/>
    <mergeCell ref="E35:H35"/>
    <mergeCell ref="I35:K35"/>
    <mergeCell ref="C36:D36"/>
    <mergeCell ref="E36:H36"/>
    <mergeCell ref="I36:K36"/>
    <mergeCell ref="C41:D41"/>
    <mergeCell ref="E41:H41"/>
    <mergeCell ref="I41:K41"/>
    <mergeCell ref="C42:D42"/>
    <mergeCell ref="E42:H42"/>
    <mergeCell ref="I42:K42"/>
    <mergeCell ref="C39:D39"/>
    <mergeCell ref="E39:H39"/>
    <mergeCell ref="I39:K39"/>
    <mergeCell ref="C40:D40"/>
    <mergeCell ref="E40:H40"/>
    <mergeCell ref="I40:K40"/>
    <mergeCell ref="C45:D45"/>
    <mergeCell ref="E45:H45"/>
    <mergeCell ref="I45:K45"/>
    <mergeCell ref="C43:D43"/>
    <mergeCell ref="E43:H43"/>
    <mergeCell ref="I43:K43"/>
    <mergeCell ref="C44:D44"/>
    <mergeCell ref="E44:H44"/>
    <mergeCell ref="I44:K44"/>
  </mergeCells>
  <dataValidations count="1">
    <dataValidation type="list" allowBlank="1" showInputMessage="1" showErrorMessage="1" sqref="M10:M45" xr:uid="{DBEAFE5C-CF55-4C6D-B7B7-CDBC3F3FD187}">
      <formula1>DI_Name</formula1>
    </dataValidation>
  </dataValidations>
  <printOptions horizontalCentered="1" verticalCentered="1"/>
  <pageMargins left="0.25" right="0.25" top="0.25" bottom="0.25" header="0.25" footer="0.49"/>
  <pageSetup scale="90"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ACC63-2E5F-434E-9012-5C5EEC561594}">
  <sheetPr>
    <tabColor theme="6" tint="0.39997558519241921"/>
  </sheetPr>
  <dimension ref="B1:T46"/>
  <sheetViews>
    <sheetView workbookViewId="0">
      <selection activeCell="J12" sqref="J12:K12"/>
    </sheetView>
  </sheetViews>
  <sheetFormatPr defaultRowHeight="13.2" x14ac:dyDescent="0.25"/>
  <cols>
    <col min="1" max="1" width="3.109375" customWidth="1"/>
    <col min="4" max="4" width="17.6640625" customWidth="1"/>
    <col min="5" max="5" width="13.109375" customWidth="1"/>
    <col min="8" max="8" width="9.6640625" style="359" customWidth="1"/>
    <col min="9" max="9" width="6.44140625" style="359" customWidth="1"/>
    <col min="10" max="10" width="7.44140625" customWidth="1"/>
    <col min="11" max="11" width="9.109375" customWidth="1"/>
    <col min="13" max="13" width="8.33203125" customWidth="1"/>
    <col min="14" max="14" width="5.44140625" customWidth="1"/>
    <col min="15" max="15" width="5.5546875" customWidth="1"/>
    <col min="16" max="16" width="16.33203125" style="354" customWidth="1"/>
    <col min="17" max="17" width="10.5546875" style="354" customWidth="1"/>
    <col min="18" max="18" width="14.33203125" style="359" customWidth="1"/>
    <col min="19" max="19" width="5.5546875" customWidth="1"/>
  </cols>
  <sheetData>
    <row r="1" spans="2:20" ht="13.8" thickBot="1" x14ac:dyDescent="0.3"/>
    <row r="2" spans="2:20" x14ac:dyDescent="0.25">
      <c r="B2" s="774" t="s">
        <v>317</v>
      </c>
      <c r="C2" s="775"/>
      <c r="D2" s="775"/>
      <c r="E2" s="775"/>
      <c r="F2" s="775"/>
      <c r="G2" s="775"/>
      <c r="H2" s="775"/>
      <c r="I2" s="775"/>
      <c r="J2" s="775"/>
      <c r="K2" s="775"/>
      <c r="L2" s="775"/>
      <c r="M2" s="775"/>
      <c r="N2" s="775"/>
      <c r="O2" s="775"/>
      <c r="P2" s="775"/>
      <c r="Q2" s="775"/>
      <c r="R2" s="776"/>
    </row>
    <row r="3" spans="2:20" ht="13.8" thickBot="1" x14ac:dyDescent="0.3">
      <c r="B3" s="777"/>
      <c r="C3" s="778"/>
      <c r="D3" s="778"/>
      <c r="E3" s="778"/>
      <c r="F3" s="778"/>
      <c r="G3" s="778"/>
      <c r="H3" s="778"/>
      <c r="I3" s="778"/>
      <c r="J3" s="778"/>
      <c r="K3" s="778"/>
      <c r="L3" s="778"/>
      <c r="M3" s="778"/>
      <c r="N3" s="778"/>
      <c r="O3" s="778"/>
      <c r="P3" s="778"/>
      <c r="Q3" s="778"/>
      <c r="R3" s="779"/>
      <c r="T3" s="216" t="s">
        <v>92</v>
      </c>
    </row>
    <row r="4" spans="2:20" ht="15" x14ac:dyDescent="0.25">
      <c r="B4" s="780" t="s">
        <v>9</v>
      </c>
      <c r="C4" s="781"/>
      <c r="D4" s="781"/>
      <c r="E4" s="781"/>
      <c r="F4" s="781"/>
      <c r="G4" s="782"/>
      <c r="H4" s="783" t="s">
        <v>55</v>
      </c>
      <c r="I4" s="781"/>
      <c r="J4" s="781"/>
      <c r="K4" s="782"/>
      <c r="L4" s="784" t="s">
        <v>11</v>
      </c>
      <c r="M4" s="784"/>
      <c r="N4" s="784"/>
      <c r="O4" s="784" t="s">
        <v>38</v>
      </c>
      <c r="P4" s="785"/>
      <c r="Q4" s="785"/>
      <c r="R4" s="786"/>
      <c r="T4" s="216" t="s">
        <v>304</v>
      </c>
    </row>
    <row r="5" spans="2:20" x14ac:dyDescent="0.25">
      <c r="B5" s="787" t="str">
        <f>IF(Summary!B5="","",Summary!B5)</f>
        <v/>
      </c>
      <c r="C5" s="788"/>
      <c r="D5" s="788"/>
      <c r="E5" s="788"/>
      <c r="F5" s="788"/>
      <c r="G5" s="789"/>
      <c r="H5" s="790" t="str">
        <f>IF(Summary!C5="","",Summary!C5)</f>
        <v/>
      </c>
      <c r="I5" s="788"/>
      <c r="J5" s="788"/>
      <c r="K5" s="789"/>
      <c r="L5" s="791" t="str">
        <f>IF(Summary!D5="","",Summary!D5)</f>
        <v>A</v>
      </c>
      <c r="M5" s="791"/>
      <c r="N5" s="791"/>
      <c r="O5" s="792" t="str">
        <f>IF(Summary!F5="","",Summary!F5)</f>
        <v/>
      </c>
      <c r="P5" s="793"/>
      <c r="Q5" s="793"/>
      <c r="R5" s="794"/>
    </row>
    <row r="6" spans="2:20" ht="84" customHeight="1" x14ac:dyDescent="0.25">
      <c r="B6" s="763" t="s">
        <v>321</v>
      </c>
      <c r="C6" s="764"/>
      <c r="D6" s="764"/>
      <c r="E6" s="764"/>
      <c r="F6" s="764"/>
      <c r="G6" s="764"/>
      <c r="H6" s="764"/>
      <c r="I6" s="764"/>
      <c r="J6" s="764"/>
      <c r="K6" s="764"/>
      <c r="L6" s="764"/>
      <c r="M6" s="764"/>
      <c r="N6" s="764"/>
      <c r="O6" s="764"/>
      <c r="P6" s="764"/>
      <c r="Q6" s="764"/>
      <c r="R6" s="765"/>
    </row>
    <row r="7" spans="2:20" x14ac:dyDescent="0.25">
      <c r="B7" s="766"/>
      <c r="C7" s="767"/>
      <c r="D7" s="767"/>
      <c r="E7" s="767"/>
      <c r="F7" s="767"/>
      <c r="G7" s="767"/>
      <c r="H7" s="767"/>
      <c r="I7" s="767"/>
      <c r="J7" s="767"/>
      <c r="K7" s="767"/>
      <c r="L7" s="767"/>
      <c r="M7" s="767"/>
      <c r="N7" s="767"/>
      <c r="O7" s="767"/>
      <c r="P7" s="767"/>
      <c r="Q7" s="767"/>
      <c r="R7" s="768"/>
    </row>
    <row r="8" spans="2:20" ht="15" customHeight="1" x14ac:dyDescent="0.25">
      <c r="B8" s="797" t="s">
        <v>281</v>
      </c>
      <c r="C8" s="798"/>
      <c r="D8" s="798"/>
      <c r="E8" s="798"/>
      <c r="F8" s="798"/>
      <c r="G8" s="798"/>
      <c r="H8" s="798"/>
      <c r="I8" s="798"/>
      <c r="J8" s="798"/>
      <c r="K8" s="798"/>
      <c r="L8" s="798"/>
      <c r="M8" s="798"/>
      <c r="N8" s="798"/>
      <c r="O8" s="798"/>
      <c r="P8" s="798"/>
      <c r="Q8" s="799"/>
      <c r="R8" s="257" t="s">
        <v>12</v>
      </c>
    </row>
    <row r="9" spans="2:20" ht="25.2" customHeight="1" x14ac:dyDescent="0.25">
      <c r="B9" s="769" t="s">
        <v>282</v>
      </c>
      <c r="C9" s="756"/>
      <c r="D9" s="770" t="s">
        <v>283</v>
      </c>
      <c r="E9" s="772" t="s">
        <v>284</v>
      </c>
      <c r="F9" s="772" t="s">
        <v>285</v>
      </c>
      <c r="G9" s="772"/>
      <c r="H9" s="773" t="s">
        <v>286</v>
      </c>
      <c r="I9" s="773"/>
      <c r="J9" s="773"/>
      <c r="K9" s="773"/>
      <c r="L9" s="757" t="s">
        <v>316</v>
      </c>
      <c r="M9" s="758"/>
      <c r="N9" s="758"/>
      <c r="O9" s="759"/>
      <c r="P9" s="795" t="s">
        <v>305</v>
      </c>
      <c r="Q9" s="795" t="s">
        <v>292</v>
      </c>
      <c r="R9" s="754">
        <f>SUM(R11:R46)</f>
        <v>0</v>
      </c>
    </row>
    <row r="10" spans="2:20" ht="40.200000000000003" customHeight="1" x14ac:dyDescent="0.25">
      <c r="B10" s="769"/>
      <c r="C10" s="756"/>
      <c r="D10" s="771"/>
      <c r="E10" s="772"/>
      <c r="F10" s="772"/>
      <c r="G10" s="772"/>
      <c r="H10" s="294" t="s">
        <v>287</v>
      </c>
      <c r="I10" s="294" t="s">
        <v>303</v>
      </c>
      <c r="J10" s="756" t="s">
        <v>288</v>
      </c>
      <c r="K10" s="756"/>
      <c r="L10" s="760"/>
      <c r="M10" s="761"/>
      <c r="N10" s="761"/>
      <c r="O10" s="762"/>
      <c r="P10" s="796"/>
      <c r="Q10" s="796"/>
      <c r="R10" s="755"/>
    </row>
    <row r="11" spans="2:20" x14ac:dyDescent="0.25">
      <c r="B11" s="750"/>
      <c r="C11" s="751"/>
      <c r="D11" s="279"/>
      <c r="E11" s="280"/>
      <c r="F11" s="740"/>
      <c r="G11" s="742"/>
      <c r="H11" s="295"/>
      <c r="I11" s="295"/>
      <c r="J11" s="752">
        <f>IFERROR(VLOOKUP(E11,FEMA_2021_Equipment_Rates!$B$3:$I$569,8,FALSE),0)</f>
        <v>0</v>
      </c>
      <c r="K11" s="753"/>
      <c r="L11" s="740"/>
      <c r="M11" s="741"/>
      <c r="N11" s="741"/>
      <c r="O11" s="742"/>
      <c r="P11" s="366"/>
      <c r="Q11" s="368" t="str">
        <f>IF(P11="","",VLOOKUP(P11,Summary!$L$6:$M$106,2,FALSE))</f>
        <v/>
      </c>
      <c r="R11" s="390">
        <f>IF(E11="",IF(L11&lt;5000,F11,F11-L11),IF(F11-(H11*J11)&lt;5000,F11,(H11*J11)))</f>
        <v>0</v>
      </c>
    </row>
    <row r="12" spans="2:20" x14ac:dyDescent="0.25">
      <c r="B12" s="750"/>
      <c r="C12" s="751"/>
      <c r="D12" s="279"/>
      <c r="E12" s="280"/>
      <c r="F12" s="740"/>
      <c r="G12" s="742"/>
      <c r="H12" s="295"/>
      <c r="I12" s="295"/>
      <c r="J12" s="752">
        <f>IFERROR(VLOOKUP(E12,FEMA_2021_Equipment_Rates!$B$3:$I$569,8,FALSE),0)</f>
        <v>0</v>
      </c>
      <c r="K12" s="753"/>
      <c r="L12" s="740"/>
      <c r="M12" s="741"/>
      <c r="N12" s="741"/>
      <c r="O12" s="742"/>
      <c r="P12" s="366"/>
      <c r="Q12" s="368" t="str">
        <f>IF(P12="","",VLOOKUP(P12,Summary!$L$6:$M$106,2,FALSE))</f>
        <v/>
      </c>
      <c r="R12" s="390">
        <f t="shared" ref="R12:R46" si="0">IF(E12="",IF(L12&lt;5000,F12,F12-L12),IF(F12-(H12*J12)&lt;5000,F12,(H12*J12)))</f>
        <v>0</v>
      </c>
    </row>
    <row r="13" spans="2:20" x14ac:dyDescent="0.25">
      <c r="B13" s="750"/>
      <c r="C13" s="751"/>
      <c r="D13" s="279"/>
      <c r="E13" s="280"/>
      <c r="F13" s="740"/>
      <c r="G13" s="742"/>
      <c r="H13" s="295"/>
      <c r="I13" s="295"/>
      <c r="J13" s="752">
        <f>IFERROR(VLOOKUP(E13,FEMA_2021_Equipment_Rates!$B$3:$I$569,8,FALSE),0)</f>
        <v>0</v>
      </c>
      <c r="K13" s="753"/>
      <c r="L13" s="740"/>
      <c r="M13" s="741"/>
      <c r="N13" s="741"/>
      <c r="O13" s="742"/>
      <c r="P13" s="366"/>
      <c r="Q13" s="368" t="str">
        <f>IF(P13="","",VLOOKUP(P13,Summary!$L$6:$M$106,2,FALSE))</f>
        <v/>
      </c>
      <c r="R13" s="390">
        <f t="shared" si="0"/>
        <v>0</v>
      </c>
    </row>
    <row r="14" spans="2:20" x14ac:dyDescent="0.25">
      <c r="B14" s="750"/>
      <c r="C14" s="751"/>
      <c r="D14" s="279"/>
      <c r="E14" s="280"/>
      <c r="F14" s="740"/>
      <c r="G14" s="742"/>
      <c r="H14" s="295"/>
      <c r="I14" s="295"/>
      <c r="J14" s="752">
        <f>IFERROR(VLOOKUP(E14,FEMA_2021_Equipment_Rates!$B$3:$I$569,8,FALSE),0)</f>
        <v>0</v>
      </c>
      <c r="K14" s="753"/>
      <c r="L14" s="740"/>
      <c r="M14" s="741"/>
      <c r="N14" s="741"/>
      <c r="O14" s="742"/>
      <c r="P14" s="366"/>
      <c r="Q14" s="368" t="str">
        <f>IF(P14="","",VLOOKUP(P14,Summary!$L$6:$M$106,2,FALSE))</f>
        <v/>
      </c>
      <c r="R14" s="390">
        <f t="shared" si="0"/>
        <v>0</v>
      </c>
    </row>
    <row r="15" spans="2:20" x14ac:dyDescent="0.25">
      <c r="B15" s="750"/>
      <c r="C15" s="751"/>
      <c r="D15" s="279"/>
      <c r="E15" s="280"/>
      <c r="F15" s="740"/>
      <c r="G15" s="742"/>
      <c r="H15" s="295"/>
      <c r="I15" s="295"/>
      <c r="J15" s="752">
        <f>IFERROR(VLOOKUP(E15,FEMA_2021_Equipment_Rates!$B$3:$I$569,8,FALSE),0)</f>
        <v>0</v>
      </c>
      <c r="K15" s="753"/>
      <c r="L15" s="740"/>
      <c r="M15" s="741"/>
      <c r="N15" s="741"/>
      <c r="O15" s="742"/>
      <c r="P15" s="366"/>
      <c r="Q15" s="368" t="str">
        <f>IF(P15="","",VLOOKUP(P15,Summary!$L$6:$M$106,2,FALSE))</f>
        <v/>
      </c>
      <c r="R15" s="390">
        <f t="shared" si="0"/>
        <v>0</v>
      </c>
    </row>
    <row r="16" spans="2:20" x14ac:dyDescent="0.25">
      <c r="B16" s="750"/>
      <c r="C16" s="751"/>
      <c r="D16" s="279"/>
      <c r="E16" s="280"/>
      <c r="F16" s="740"/>
      <c r="G16" s="742"/>
      <c r="H16" s="295"/>
      <c r="I16" s="295"/>
      <c r="J16" s="752">
        <f>IFERROR(VLOOKUP(E16,FEMA_2021_Equipment_Rates!$B$3:$I$569,8,FALSE),0)</f>
        <v>0</v>
      </c>
      <c r="K16" s="753"/>
      <c r="L16" s="740"/>
      <c r="M16" s="741"/>
      <c r="N16" s="741"/>
      <c r="O16" s="742"/>
      <c r="P16" s="366"/>
      <c r="Q16" s="368" t="str">
        <f>IF(P16="","",VLOOKUP(P16,Summary!$L$6:$M$106,2,FALSE))</f>
        <v/>
      </c>
      <c r="R16" s="390">
        <f t="shared" si="0"/>
        <v>0</v>
      </c>
    </row>
    <row r="17" spans="2:18" x14ac:dyDescent="0.25">
      <c r="B17" s="750"/>
      <c r="C17" s="751"/>
      <c r="D17" s="279"/>
      <c r="E17" s="280"/>
      <c r="F17" s="740"/>
      <c r="G17" s="742"/>
      <c r="H17" s="295"/>
      <c r="I17" s="295"/>
      <c r="J17" s="752">
        <f>IFERROR(VLOOKUP(E17,FEMA_2021_Equipment_Rates!$B$3:$I$569,8,FALSE),0)</f>
        <v>0</v>
      </c>
      <c r="K17" s="753"/>
      <c r="L17" s="740"/>
      <c r="M17" s="741"/>
      <c r="N17" s="741"/>
      <c r="O17" s="742"/>
      <c r="P17" s="366"/>
      <c r="Q17" s="368" t="str">
        <f>IF(P17="","",VLOOKUP(P17,Summary!$L$6:$M$106,2,FALSE))</f>
        <v/>
      </c>
      <c r="R17" s="390">
        <f t="shared" si="0"/>
        <v>0</v>
      </c>
    </row>
    <row r="18" spans="2:18" x14ac:dyDescent="0.25">
      <c r="B18" s="750"/>
      <c r="C18" s="751"/>
      <c r="D18" s="279"/>
      <c r="E18" s="280"/>
      <c r="F18" s="740"/>
      <c r="G18" s="742"/>
      <c r="H18" s="295"/>
      <c r="I18" s="295"/>
      <c r="J18" s="752">
        <f>IFERROR(VLOOKUP(E18,FEMA_2021_Equipment_Rates!$B$3:$I$569,8,FALSE),0)</f>
        <v>0</v>
      </c>
      <c r="K18" s="753"/>
      <c r="L18" s="740"/>
      <c r="M18" s="741"/>
      <c r="N18" s="741"/>
      <c r="O18" s="742"/>
      <c r="P18" s="366"/>
      <c r="Q18" s="368" t="str">
        <f>IF(P18="","",VLOOKUP(P18,Summary!$L$6:$M$106,2,FALSE))</f>
        <v/>
      </c>
      <c r="R18" s="390">
        <f t="shared" si="0"/>
        <v>0</v>
      </c>
    </row>
    <row r="19" spans="2:18" x14ac:dyDescent="0.25">
      <c r="B19" s="750"/>
      <c r="C19" s="751"/>
      <c r="D19" s="279"/>
      <c r="E19" s="280"/>
      <c r="F19" s="740"/>
      <c r="G19" s="742"/>
      <c r="H19" s="295"/>
      <c r="I19" s="295"/>
      <c r="J19" s="752">
        <f>IFERROR(VLOOKUP(E19,FEMA_2021_Equipment_Rates!$B$3:$I$569,8,FALSE),0)</f>
        <v>0</v>
      </c>
      <c r="K19" s="753"/>
      <c r="L19" s="740"/>
      <c r="M19" s="741"/>
      <c r="N19" s="741"/>
      <c r="O19" s="742"/>
      <c r="P19" s="366"/>
      <c r="Q19" s="368" t="str">
        <f>IF(P19="","",VLOOKUP(P19,Summary!$L$6:$M$106,2,FALSE))</f>
        <v/>
      </c>
      <c r="R19" s="390">
        <f t="shared" si="0"/>
        <v>0</v>
      </c>
    </row>
    <row r="20" spans="2:18" x14ac:dyDescent="0.25">
      <c r="B20" s="750"/>
      <c r="C20" s="751"/>
      <c r="D20" s="279"/>
      <c r="E20" s="280"/>
      <c r="F20" s="740"/>
      <c r="G20" s="742"/>
      <c r="H20" s="295"/>
      <c r="I20" s="295"/>
      <c r="J20" s="752">
        <f>IFERROR(VLOOKUP(E20,FEMA_2021_Equipment_Rates!$B$3:$I$569,8,FALSE),0)</f>
        <v>0</v>
      </c>
      <c r="K20" s="753"/>
      <c r="L20" s="740"/>
      <c r="M20" s="741"/>
      <c r="N20" s="741"/>
      <c r="O20" s="742"/>
      <c r="P20" s="366"/>
      <c r="Q20" s="368" t="str">
        <f>IF(P20="","",VLOOKUP(P20,Summary!$L$6:$M$106,2,FALSE))</f>
        <v/>
      </c>
      <c r="R20" s="390">
        <f t="shared" si="0"/>
        <v>0</v>
      </c>
    </row>
    <row r="21" spans="2:18" x14ac:dyDescent="0.25">
      <c r="B21" s="750"/>
      <c r="C21" s="751"/>
      <c r="D21" s="279"/>
      <c r="E21" s="280"/>
      <c r="F21" s="740"/>
      <c r="G21" s="742"/>
      <c r="H21" s="295"/>
      <c r="I21" s="295"/>
      <c r="J21" s="752">
        <f>IFERROR(VLOOKUP(E21,FEMA_2021_Equipment_Rates!$B$3:$I$569,8,FALSE),0)</f>
        <v>0</v>
      </c>
      <c r="K21" s="753"/>
      <c r="L21" s="740"/>
      <c r="M21" s="741"/>
      <c r="N21" s="741"/>
      <c r="O21" s="742"/>
      <c r="P21" s="366"/>
      <c r="Q21" s="368" t="str">
        <f>IF(P21="","",VLOOKUP(P21,Summary!$L$6:$M$106,2,FALSE))</f>
        <v/>
      </c>
      <c r="R21" s="390">
        <f t="shared" si="0"/>
        <v>0</v>
      </c>
    </row>
    <row r="22" spans="2:18" x14ac:dyDescent="0.25">
      <c r="B22" s="750"/>
      <c r="C22" s="751"/>
      <c r="D22" s="279"/>
      <c r="E22" s="280"/>
      <c r="F22" s="740"/>
      <c r="G22" s="742"/>
      <c r="H22" s="295"/>
      <c r="I22" s="295"/>
      <c r="J22" s="752">
        <f>IFERROR(VLOOKUP(E22,FEMA_2021_Equipment_Rates!$B$3:$I$569,8,FALSE),0)</f>
        <v>0</v>
      </c>
      <c r="K22" s="753"/>
      <c r="L22" s="740"/>
      <c r="M22" s="741"/>
      <c r="N22" s="741"/>
      <c r="O22" s="742"/>
      <c r="P22" s="366"/>
      <c r="Q22" s="368" t="str">
        <f>IF(P22="","",VLOOKUP(P22,Summary!$L$6:$M$106,2,FALSE))</f>
        <v/>
      </c>
      <c r="R22" s="390">
        <f t="shared" si="0"/>
        <v>0</v>
      </c>
    </row>
    <row r="23" spans="2:18" x14ac:dyDescent="0.25">
      <c r="B23" s="750"/>
      <c r="C23" s="751"/>
      <c r="D23" s="279"/>
      <c r="E23" s="280"/>
      <c r="F23" s="740"/>
      <c r="G23" s="742"/>
      <c r="H23" s="295"/>
      <c r="I23" s="295"/>
      <c r="J23" s="752">
        <f>IFERROR(VLOOKUP(E23,FEMA_2021_Equipment_Rates!$B$3:$I$569,8,FALSE),0)</f>
        <v>0</v>
      </c>
      <c r="K23" s="753"/>
      <c r="L23" s="740"/>
      <c r="M23" s="741"/>
      <c r="N23" s="741"/>
      <c r="O23" s="742"/>
      <c r="P23" s="366"/>
      <c r="Q23" s="368" t="str">
        <f>IF(P23="","",VLOOKUP(P23,Summary!$L$6:$M$106,2,FALSE))</f>
        <v/>
      </c>
      <c r="R23" s="390">
        <f t="shared" si="0"/>
        <v>0</v>
      </c>
    </row>
    <row r="24" spans="2:18" x14ac:dyDescent="0.25">
      <c r="B24" s="750"/>
      <c r="C24" s="751"/>
      <c r="D24" s="279"/>
      <c r="E24" s="280"/>
      <c r="F24" s="740"/>
      <c r="G24" s="742"/>
      <c r="H24" s="295"/>
      <c r="I24" s="295"/>
      <c r="J24" s="752">
        <f>IFERROR(VLOOKUP(E24,FEMA_2021_Equipment_Rates!$B$3:$I$569,8,FALSE),0)</f>
        <v>0</v>
      </c>
      <c r="K24" s="753"/>
      <c r="L24" s="740"/>
      <c r="M24" s="741"/>
      <c r="N24" s="741"/>
      <c r="O24" s="742"/>
      <c r="P24" s="366"/>
      <c r="Q24" s="368" t="str">
        <f>IF(P24="","",VLOOKUP(P24,Summary!$L$6:$M$106,2,FALSE))</f>
        <v/>
      </c>
      <c r="R24" s="390">
        <f t="shared" si="0"/>
        <v>0</v>
      </c>
    </row>
    <row r="25" spans="2:18" x14ac:dyDescent="0.25">
      <c r="B25" s="750"/>
      <c r="C25" s="751"/>
      <c r="D25" s="279"/>
      <c r="E25" s="280"/>
      <c r="F25" s="740"/>
      <c r="G25" s="742"/>
      <c r="H25" s="295"/>
      <c r="I25" s="295"/>
      <c r="J25" s="752">
        <f>IFERROR(VLOOKUP(E25,FEMA_2021_Equipment_Rates!$B$3:$I$569,8,FALSE),0)</f>
        <v>0</v>
      </c>
      <c r="K25" s="753"/>
      <c r="L25" s="740"/>
      <c r="M25" s="741"/>
      <c r="N25" s="741"/>
      <c r="O25" s="742"/>
      <c r="P25" s="366"/>
      <c r="Q25" s="368" t="str">
        <f>IF(P25="","",VLOOKUP(P25,Summary!$L$6:$M$106,2,FALSE))</f>
        <v/>
      </c>
      <c r="R25" s="390">
        <f t="shared" si="0"/>
        <v>0</v>
      </c>
    </row>
    <row r="26" spans="2:18" x14ac:dyDescent="0.25">
      <c r="B26" s="750"/>
      <c r="C26" s="751"/>
      <c r="D26" s="279"/>
      <c r="E26" s="280"/>
      <c r="F26" s="740"/>
      <c r="G26" s="742"/>
      <c r="H26" s="295"/>
      <c r="I26" s="295"/>
      <c r="J26" s="752">
        <f>IFERROR(VLOOKUP(E26,FEMA_2021_Equipment_Rates!$B$3:$I$569,8,FALSE),0)</f>
        <v>0</v>
      </c>
      <c r="K26" s="753"/>
      <c r="L26" s="740"/>
      <c r="M26" s="741"/>
      <c r="N26" s="741"/>
      <c r="O26" s="742"/>
      <c r="P26" s="366"/>
      <c r="Q26" s="368" t="str">
        <f>IF(P26="","",VLOOKUP(P26,Summary!$L$6:$M$106,2,FALSE))</f>
        <v/>
      </c>
      <c r="R26" s="390">
        <f t="shared" si="0"/>
        <v>0</v>
      </c>
    </row>
    <row r="27" spans="2:18" x14ac:dyDescent="0.25">
      <c r="B27" s="750"/>
      <c r="C27" s="751"/>
      <c r="D27" s="279"/>
      <c r="E27" s="280"/>
      <c r="F27" s="740"/>
      <c r="G27" s="742"/>
      <c r="H27" s="295"/>
      <c r="I27" s="295"/>
      <c r="J27" s="752">
        <f>IFERROR(VLOOKUP(E27,FEMA_2021_Equipment_Rates!$B$3:$I$569,8,FALSE),0)</f>
        <v>0</v>
      </c>
      <c r="K27" s="753"/>
      <c r="L27" s="740"/>
      <c r="M27" s="741"/>
      <c r="N27" s="741"/>
      <c r="O27" s="742"/>
      <c r="P27" s="366"/>
      <c r="Q27" s="368" t="str">
        <f>IF(P27="","",VLOOKUP(P27,Summary!$L$6:$M$106,2,FALSE))</f>
        <v/>
      </c>
      <c r="R27" s="390">
        <f t="shared" si="0"/>
        <v>0</v>
      </c>
    </row>
    <row r="28" spans="2:18" x14ac:dyDescent="0.25">
      <c r="B28" s="750"/>
      <c r="C28" s="751"/>
      <c r="D28" s="279"/>
      <c r="E28" s="280"/>
      <c r="F28" s="740"/>
      <c r="G28" s="742"/>
      <c r="H28" s="295"/>
      <c r="I28" s="295"/>
      <c r="J28" s="752">
        <f>IFERROR(VLOOKUP(E28,FEMA_2021_Equipment_Rates!$B$3:$I$569,8,FALSE),0)</f>
        <v>0</v>
      </c>
      <c r="K28" s="753"/>
      <c r="L28" s="740"/>
      <c r="M28" s="741"/>
      <c r="N28" s="741"/>
      <c r="O28" s="742"/>
      <c r="P28" s="366"/>
      <c r="Q28" s="368" t="str">
        <f>IF(P28="","",VLOOKUP(P28,Summary!$L$6:$M$106,2,FALSE))</f>
        <v/>
      </c>
      <c r="R28" s="390">
        <f t="shared" si="0"/>
        <v>0</v>
      </c>
    </row>
    <row r="29" spans="2:18" x14ac:dyDescent="0.25">
      <c r="B29" s="750"/>
      <c r="C29" s="751"/>
      <c r="D29" s="279"/>
      <c r="E29" s="280"/>
      <c r="F29" s="740"/>
      <c r="G29" s="742"/>
      <c r="H29" s="295"/>
      <c r="I29" s="295"/>
      <c r="J29" s="752">
        <f>IFERROR(VLOOKUP(E29,FEMA_2021_Equipment_Rates!$B$3:$I$569,8,FALSE),0)</f>
        <v>0</v>
      </c>
      <c r="K29" s="753"/>
      <c r="L29" s="740"/>
      <c r="M29" s="741"/>
      <c r="N29" s="741"/>
      <c r="O29" s="742"/>
      <c r="P29" s="366"/>
      <c r="Q29" s="368" t="str">
        <f>IF(P29="","",VLOOKUP(P29,Summary!$L$6:$M$106,2,FALSE))</f>
        <v/>
      </c>
      <c r="R29" s="390">
        <f t="shared" si="0"/>
        <v>0</v>
      </c>
    </row>
    <row r="30" spans="2:18" x14ac:dyDescent="0.25">
      <c r="B30" s="750"/>
      <c r="C30" s="751"/>
      <c r="D30" s="279"/>
      <c r="E30" s="280"/>
      <c r="F30" s="740"/>
      <c r="G30" s="742"/>
      <c r="H30" s="295"/>
      <c r="I30" s="295"/>
      <c r="J30" s="752">
        <f>IFERROR(VLOOKUP(E30,FEMA_2021_Equipment_Rates!$B$3:$I$569,8,FALSE),0)</f>
        <v>0</v>
      </c>
      <c r="K30" s="753"/>
      <c r="L30" s="740"/>
      <c r="M30" s="741"/>
      <c r="N30" s="741"/>
      <c r="O30" s="742"/>
      <c r="P30" s="366"/>
      <c r="Q30" s="368" t="str">
        <f>IF(P30="","",VLOOKUP(P30,Summary!$L$6:$M$106,2,FALSE))</f>
        <v/>
      </c>
      <c r="R30" s="390">
        <f t="shared" si="0"/>
        <v>0</v>
      </c>
    </row>
    <row r="31" spans="2:18" x14ac:dyDescent="0.25">
      <c r="B31" s="750"/>
      <c r="C31" s="751"/>
      <c r="D31" s="279"/>
      <c r="E31" s="280"/>
      <c r="F31" s="740"/>
      <c r="G31" s="742"/>
      <c r="H31" s="295"/>
      <c r="I31" s="295"/>
      <c r="J31" s="752">
        <f>IFERROR(VLOOKUP(E31,FEMA_2021_Equipment_Rates!$B$3:$I$569,8,FALSE),0)</f>
        <v>0</v>
      </c>
      <c r="K31" s="753"/>
      <c r="L31" s="740"/>
      <c r="M31" s="741"/>
      <c r="N31" s="741"/>
      <c r="O31" s="742"/>
      <c r="P31" s="366"/>
      <c r="Q31" s="368" t="str">
        <f>IF(P31="","",VLOOKUP(P31,Summary!$L$6:$M$106,2,FALSE))</f>
        <v/>
      </c>
      <c r="R31" s="390">
        <f t="shared" si="0"/>
        <v>0</v>
      </c>
    </row>
    <row r="32" spans="2:18" x14ac:dyDescent="0.25">
      <c r="B32" s="750"/>
      <c r="C32" s="751"/>
      <c r="D32" s="279"/>
      <c r="E32" s="280"/>
      <c r="F32" s="740"/>
      <c r="G32" s="742"/>
      <c r="H32" s="295"/>
      <c r="I32" s="295"/>
      <c r="J32" s="752">
        <f>IFERROR(VLOOKUP(E32,FEMA_2021_Equipment_Rates!$B$3:$I$569,8,FALSE),0)</f>
        <v>0</v>
      </c>
      <c r="K32" s="753"/>
      <c r="L32" s="740"/>
      <c r="M32" s="741"/>
      <c r="N32" s="741"/>
      <c r="O32" s="742"/>
      <c r="P32" s="366"/>
      <c r="Q32" s="368" t="str">
        <f>IF(P32="","",VLOOKUP(P32,Summary!$L$6:$M$106,2,FALSE))</f>
        <v/>
      </c>
      <c r="R32" s="390">
        <f t="shared" si="0"/>
        <v>0</v>
      </c>
    </row>
    <row r="33" spans="2:18" x14ac:dyDescent="0.25">
      <c r="B33" s="750"/>
      <c r="C33" s="751"/>
      <c r="D33" s="279"/>
      <c r="E33" s="280"/>
      <c r="F33" s="740"/>
      <c r="G33" s="742"/>
      <c r="H33" s="295"/>
      <c r="I33" s="295"/>
      <c r="J33" s="752">
        <f>IFERROR(VLOOKUP(E33,FEMA_2021_Equipment_Rates!$B$3:$I$569,8,FALSE),0)</f>
        <v>0</v>
      </c>
      <c r="K33" s="753"/>
      <c r="L33" s="740"/>
      <c r="M33" s="741"/>
      <c r="N33" s="741"/>
      <c r="O33" s="742"/>
      <c r="P33" s="366"/>
      <c r="Q33" s="368" t="str">
        <f>IF(P33="","",VLOOKUP(P33,Summary!$L$6:$M$106,2,FALSE))</f>
        <v/>
      </c>
      <c r="R33" s="390">
        <f t="shared" si="0"/>
        <v>0</v>
      </c>
    </row>
    <row r="34" spans="2:18" x14ac:dyDescent="0.25">
      <c r="B34" s="750"/>
      <c r="C34" s="751"/>
      <c r="D34" s="279"/>
      <c r="E34" s="280"/>
      <c r="F34" s="740"/>
      <c r="G34" s="742"/>
      <c r="H34" s="295"/>
      <c r="I34" s="295"/>
      <c r="J34" s="752">
        <f>IFERROR(VLOOKUP(E34,FEMA_2021_Equipment_Rates!$B$3:$I$569,8,FALSE),0)</f>
        <v>0</v>
      </c>
      <c r="K34" s="753"/>
      <c r="L34" s="740"/>
      <c r="M34" s="741"/>
      <c r="N34" s="741"/>
      <c r="O34" s="742"/>
      <c r="P34" s="366"/>
      <c r="Q34" s="368" t="str">
        <f>IF(P34="","",VLOOKUP(P34,Summary!$L$6:$M$106,2,FALSE))</f>
        <v/>
      </c>
      <c r="R34" s="390">
        <f t="shared" si="0"/>
        <v>0</v>
      </c>
    </row>
    <row r="35" spans="2:18" x14ac:dyDescent="0.25">
      <c r="B35" s="750"/>
      <c r="C35" s="751"/>
      <c r="D35" s="279"/>
      <c r="E35" s="280"/>
      <c r="F35" s="740"/>
      <c r="G35" s="742"/>
      <c r="H35" s="295"/>
      <c r="I35" s="295"/>
      <c r="J35" s="752">
        <f>IFERROR(VLOOKUP(E35,FEMA_2021_Equipment_Rates!$B$3:$I$569,8,FALSE),0)</f>
        <v>0</v>
      </c>
      <c r="K35" s="753"/>
      <c r="L35" s="740"/>
      <c r="M35" s="741"/>
      <c r="N35" s="741"/>
      <c r="O35" s="742"/>
      <c r="P35" s="366"/>
      <c r="Q35" s="368" t="str">
        <f>IF(P35="","",VLOOKUP(P35,Summary!$L$6:$M$106,2,FALSE))</f>
        <v/>
      </c>
      <c r="R35" s="390">
        <f t="shared" si="0"/>
        <v>0</v>
      </c>
    </row>
    <row r="36" spans="2:18" x14ac:dyDescent="0.25">
      <c r="B36" s="750"/>
      <c r="C36" s="751"/>
      <c r="D36" s="279"/>
      <c r="E36" s="280"/>
      <c r="F36" s="740"/>
      <c r="G36" s="742"/>
      <c r="H36" s="295"/>
      <c r="I36" s="295"/>
      <c r="J36" s="752">
        <f>IFERROR(VLOOKUP(E36,FEMA_2021_Equipment_Rates!$B$3:$I$569,8,FALSE),0)</f>
        <v>0</v>
      </c>
      <c r="K36" s="753"/>
      <c r="L36" s="740"/>
      <c r="M36" s="741"/>
      <c r="N36" s="741"/>
      <c r="O36" s="742"/>
      <c r="P36" s="366"/>
      <c r="Q36" s="368" t="str">
        <f>IF(P36="","",VLOOKUP(P36,Summary!$L$6:$M$106,2,FALSE))</f>
        <v/>
      </c>
      <c r="R36" s="390">
        <f t="shared" si="0"/>
        <v>0</v>
      </c>
    </row>
    <row r="37" spans="2:18" x14ac:dyDescent="0.25">
      <c r="B37" s="750"/>
      <c r="C37" s="751"/>
      <c r="D37" s="279"/>
      <c r="E37" s="280"/>
      <c r="F37" s="740"/>
      <c r="G37" s="742"/>
      <c r="H37" s="295"/>
      <c r="I37" s="295"/>
      <c r="J37" s="752">
        <f>IFERROR(VLOOKUP(E37,FEMA_2021_Equipment_Rates!$B$3:$I$569,8,FALSE),0)</f>
        <v>0</v>
      </c>
      <c r="K37" s="753"/>
      <c r="L37" s="740"/>
      <c r="M37" s="741"/>
      <c r="N37" s="741"/>
      <c r="O37" s="742"/>
      <c r="P37" s="366"/>
      <c r="Q37" s="368" t="str">
        <f>IF(P37="","",VLOOKUP(P37,Summary!$L$6:$M$106,2,FALSE))</f>
        <v/>
      </c>
      <c r="R37" s="390">
        <f t="shared" si="0"/>
        <v>0</v>
      </c>
    </row>
    <row r="38" spans="2:18" x14ac:dyDescent="0.25">
      <c r="B38" s="750"/>
      <c r="C38" s="751"/>
      <c r="D38" s="279"/>
      <c r="E38" s="280"/>
      <c r="F38" s="740"/>
      <c r="G38" s="742"/>
      <c r="H38" s="295"/>
      <c r="I38" s="295"/>
      <c r="J38" s="752">
        <f>IFERROR(VLOOKUP(E38,FEMA_2021_Equipment_Rates!$B$3:$I$569,8,FALSE),0)</f>
        <v>0</v>
      </c>
      <c r="K38" s="753"/>
      <c r="L38" s="740"/>
      <c r="M38" s="741"/>
      <c r="N38" s="741"/>
      <c r="O38" s="742"/>
      <c r="P38" s="366"/>
      <c r="Q38" s="368" t="str">
        <f>IF(P38="","",VLOOKUP(P38,Summary!$L$6:$M$106,2,FALSE))</f>
        <v/>
      </c>
      <c r="R38" s="390">
        <f t="shared" si="0"/>
        <v>0</v>
      </c>
    </row>
    <row r="39" spans="2:18" x14ac:dyDescent="0.25">
      <c r="B39" s="750"/>
      <c r="C39" s="751"/>
      <c r="D39" s="279"/>
      <c r="E39" s="280"/>
      <c r="F39" s="740"/>
      <c r="G39" s="742"/>
      <c r="H39" s="295"/>
      <c r="I39" s="295"/>
      <c r="J39" s="752">
        <f>IFERROR(VLOOKUP(E39,FEMA_2021_Equipment_Rates!$B$3:$I$569,8,FALSE),0)</f>
        <v>0</v>
      </c>
      <c r="K39" s="753"/>
      <c r="L39" s="740"/>
      <c r="M39" s="741"/>
      <c r="N39" s="741"/>
      <c r="O39" s="742"/>
      <c r="P39" s="366"/>
      <c r="Q39" s="368" t="str">
        <f>IF(P39="","",VLOOKUP(P39,Summary!$L$6:$M$106,2,FALSE))</f>
        <v/>
      </c>
      <c r="R39" s="390">
        <f t="shared" si="0"/>
        <v>0</v>
      </c>
    </row>
    <row r="40" spans="2:18" x14ac:dyDescent="0.25">
      <c r="B40" s="750"/>
      <c r="C40" s="751"/>
      <c r="D40" s="279"/>
      <c r="E40" s="280"/>
      <c r="F40" s="740"/>
      <c r="G40" s="742"/>
      <c r="H40" s="295"/>
      <c r="I40" s="295"/>
      <c r="J40" s="752">
        <f>IFERROR(VLOOKUP(E40,FEMA_2021_Equipment_Rates!$B$3:$I$569,8,FALSE),0)</f>
        <v>0</v>
      </c>
      <c r="K40" s="753"/>
      <c r="L40" s="740"/>
      <c r="M40" s="741"/>
      <c r="N40" s="741"/>
      <c r="O40" s="742"/>
      <c r="P40" s="366"/>
      <c r="Q40" s="368" t="str">
        <f>IF(P40="","",VLOOKUP(P40,Summary!$L$6:$M$106,2,FALSE))</f>
        <v/>
      </c>
      <c r="R40" s="390">
        <f t="shared" si="0"/>
        <v>0</v>
      </c>
    </row>
    <row r="41" spans="2:18" x14ac:dyDescent="0.25">
      <c r="B41" s="750"/>
      <c r="C41" s="751"/>
      <c r="D41" s="279"/>
      <c r="E41" s="280"/>
      <c r="F41" s="740"/>
      <c r="G41" s="742"/>
      <c r="H41" s="295"/>
      <c r="I41" s="295"/>
      <c r="J41" s="752">
        <f>IFERROR(VLOOKUP(E41,FEMA_2021_Equipment_Rates!$B$3:$I$569,8,FALSE),0)</f>
        <v>0</v>
      </c>
      <c r="K41" s="753"/>
      <c r="L41" s="740"/>
      <c r="M41" s="741"/>
      <c r="N41" s="741"/>
      <c r="O41" s="742"/>
      <c r="P41" s="366"/>
      <c r="Q41" s="368" t="str">
        <f>IF(P41="","",VLOOKUP(P41,Summary!$L$6:$M$106,2,FALSE))</f>
        <v/>
      </c>
      <c r="R41" s="390">
        <f t="shared" si="0"/>
        <v>0</v>
      </c>
    </row>
    <row r="42" spans="2:18" x14ac:dyDescent="0.25">
      <c r="B42" s="750"/>
      <c r="C42" s="751"/>
      <c r="D42" s="279"/>
      <c r="E42" s="280"/>
      <c r="F42" s="740"/>
      <c r="G42" s="742"/>
      <c r="H42" s="295"/>
      <c r="I42" s="295"/>
      <c r="J42" s="752">
        <f>IFERROR(VLOOKUP(E42,FEMA_2021_Equipment_Rates!$B$3:$I$569,8,FALSE),0)</f>
        <v>0</v>
      </c>
      <c r="K42" s="753"/>
      <c r="L42" s="740"/>
      <c r="M42" s="741"/>
      <c r="N42" s="741"/>
      <c r="O42" s="742"/>
      <c r="P42" s="366"/>
      <c r="Q42" s="368" t="str">
        <f>IF(P42="","",VLOOKUP(P42,Summary!$L$6:$M$106,2,FALSE))</f>
        <v/>
      </c>
      <c r="R42" s="390">
        <f t="shared" si="0"/>
        <v>0</v>
      </c>
    </row>
    <row r="43" spans="2:18" x14ac:dyDescent="0.25">
      <c r="B43" s="750"/>
      <c r="C43" s="751"/>
      <c r="D43" s="279"/>
      <c r="E43" s="280"/>
      <c r="F43" s="740"/>
      <c r="G43" s="742"/>
      <c r="H43" s="295"/>
      <c r="I43" s="295"/>
      <c r="J43" s="752">
        <f>IFERROR(VLOOKUP(E43,FEMA_2021_Equipment_Rates!$B$3:$I$569,8,FALSE),0)</f>
        <v>0</v>
      </c>
      <c r="K43" s="753"/>
      <c r="L43" s="740"/>
      <c r="M43" s="741"/>
      <c r="N43" s="741"/>
      <c r="O43" s="742"/>
      <c r="P43" s="366"/>
      <c r="Q43" s="368" t="str">
        <f>IF(P43="","",VLOOKUP(P43,Summary!$L$6:$M$106,2,FALSE))</f>
        <v/>
      </c>
      <c r="R43" s="390">
        <f t="shared" si="0"/>
        <v>0</v>
      </c>
    </row>
    <row r="44" spans="2:18" x14ac:dyDescent="0.25">
      <c r="B44" s="750"/>
      <c r="C44" s="751"/>
      <c r="D44" s="279"/>
      <c r="E44" s="280"/>
      <c r="F44" s="740"/>
      <c r="G44" s="742"/>
      <c r="H44" s="295"/>
      <c r="I44" s="295"/>
      <c r="J44" s="752">
        <f>IFERROR(VLOOKUP(E44,FEMA_2021_Equipment_Rates!$B$3:$I$569,8,FALSE),0)</f>
        <v>0</v>
      </c>
      <c r="K44" s="753"/>
      <c r="L44" s="740"/>
      <c r="M44" s="741"/>
      <c r="N44" s="741"/>
      <c r="O44" s="742"/>
      <c r="P44" s="366"/>
      <c r="Q44" s="368" t="str">
        <f>IF(P44="","",VLOOKUP(P44,Summary!$L$6:$M$106,2,FALSE))</f>
        <v/>
      </c>
      <c r="R44" s="390">
        <f t="shared" si="0"/>
        <v>0</v>
      </c>
    </row>
    <row r="45" spans="2:18" x14ac:dyDescent="0.25">
      <c r="B45" s="750"/>
      <c r="C45" s="751"/>
      <c r="D45" s="279"/>
      <c r="E45" s="280"/>
      <c r="F45" s="740"/>
      <c r="G45" s="742"/>
      <c r="H45" s="295"/>
      <c r="I45" s="295"/>
      <c r="J45" s="752">
        <f>IFERROR(VLOOKUP(E45,FEMA_2021_Equipment_Rates!$B$3:$I$569,8,FALSE),0)</f>
        <v>0</v>
      </c>
      <c r="K45" s="753"/>
      <c r="L45" s="740"/>
      <c r="M45" s="741"/>
      <c r="N45" s="741"/>
      <c r="O45" s="742"/>
      <c r="P45" s="366"/>
      <c r="Q45" s="368" t="str">
        <f>IF(P45="","",VLOOKUP(P45,Summary!$L$6:$M$106,2,FALSE))</f>
        <v/>
      </c>
      <c r="R45" s="390">
        <f t="shared" si="0"/>
        <v>0</v>
      </c>
    </row>
    <row r="46" spans="2:18" ht="13.8" thickBot="1" x14ac:dyDescent="0.3">
      <c r="B46" s="743"/>
      <c r="C46" s="744"/>
      <c r="D46" s="281"/>
      <c r="E46" s="282"/>
      <c r="F46" s="745"/>
      <c r="G46" s="746"/>
      <c r="H46" s="296"/>
      <c r="I46" s="296"/>
      <c r="J46" s="747">
        <f>IFERROR(VLOOKUP(E46,FEMA_2021_Equipment_Rates!$B$3:$I$569,8,FALSE),0)</f>
        <v>0</v>
      </c>
      <c r="K46" s="748"/>
      <c r="L46" s="745"/>
      <c r="M46" s="749"/>
      <c r="N46" s="749"/>
      <c r="O46" s="746"/>
      <c r="P46" s="367"/>
      <c r="Q46" s="395" t="str">
        <f>IF(P46="","",VLOOKUP(P46,Summary!$L$6:$M$106,2,FALSE))</f>
        <v/>
      </c>
      <c r="R46" s="391">
        <f t="shared" si="0"/>
        <v>0</v>
      </c>
    </row>
  </sheetData>
  <mergeCells count="166">
    <mergeCell ref="B6:R6"/>
    <mergeCell ref="B7:R7"/>
    <mergeCell ref="B9:C10"/>
    <mergeCell ref="D9:D10"/>
    <mergeCell ref="E9:E10"/>
    <mergeCell ref="F9:G10"/>
    <mergeCell ref="H9:K9"/>
    <mergeCell ref="B2:R3"/>
    <mergeCell ref="B4:G4"/>
    <mergeCell ref="H4:K4"/>
    <mergeCell ref="L4:N4"/>
    <mergeCell ref="O4:R4"/>
    <mergeCell ref="B5:G5"/>
    <mergeCell ref="H5:K5"/>
    <mergeCell ref="L5:N5"/>
    <mergeCell ref="O5:R5"/>
    <mergeCell ref="P9:P10"/>
    <mergeCell ref="Q9:Q10"/>
    <mergeCell ref="B8:Q8"/>
    <mergeCell ref="B12:C12"/>
    <mergeCell ref="F12:G12"/>
    <mergeCell ref="J12:K12"/>
    <mergeCell ref="R9:R10"/>
    <mergeCell ref="J10:K10"/>
    <mergeCell ref="B11:C11"/>
    <mergeCell ref="F11:G11"/>
    <mergeCell ref="J11:K11"/>
    <mergeCell ref="L9:O10"/>
    <mergeCell ref="L11:O11"/>
    <mergeCell ref="L12:O12"/>
    <mergeCell ref="B15:C15"/>
    <mergeCell ref="F15:G15"/>
    <mergeCell ref="J15:K15"/>
    <mergeCell ref="B14:C14"/>
    <mergeCell ref="F14:G14"/>
    <mergeCell ref="J14:K14"/>
    <mergeCell ref="B13:C13"/>
    <mergeCell ref="F13:G13"/>
    <mergeCell ref="J13:K13"/>
    <mergeCell ref="B18:C18"/>
    <mergeCell ref="F18:G18"/>
    <mergeCell ref="J18:K18"/>
    <mergeCell ref="B17:C17"/>
    <mergeCell ref="F17:G17"/>
    <mergeCell ref="J17:K17"/>
    <mergeCell ref="B16:C16"/>
    <mergeCell ref="F16:G16"/>
    <mergeCell ref="J16:K16"/>
    <mergeCell ref="B20:C20"/>
    <mergeCell ref="F20:G20"/>
    <mergeCell ref="J20:K20"/>
    <mergeCell ref="L20:O20"/>
    <mergeCell ref="B19:C19"/>
    <mergeCell ref="F19:G19"/>
    <mergeCell ref="J19:K19"/>
    <mergeCell ref="L19:O19"/>
    <mergeCell ref="B22:C22"/>
    <mergeCell ref="F22:G22"/>
    <mergeCell ref="J22:K22"/>
    <mergeCell ref="L22:O22"/>
    <mergeCell ref="B21:C21"/>
    <mergeCell ref="F21:G21"/>
    <mergeCell ref="J21:K21"/>
    <mergeCell ref="L21:O21"/>
    <mergeCell ref="B24:C24"/>
    <mergeCell ref="F24:G24"/>
    <mergeCell ref="J24:K24"/>
    <mergeCell ref="L24:O24"/>
    <mergeCell ref="B23:C23"/>
    <mergeCell ref="F23:G23"/>
    <mergeCell ref="J23:K23"/>
    <mergeCell ref="L23:O23"/>
    <mergeCell ref="B26:C26"/>
    <mergeCell ref="F26:G26"/>
    <mergeCell ref="J26:K26"/>
    <mergeCell ref="L26:O26"/>
    <mergeCell ref="B25:C25"/>
    <mergeCell ref="F25:G25"/>
    <mergeCell ref="J25:K25"/>
    <mergeCell ref="L25:O25"/>
    <mergeCell ref="B28:C28"/>
    <mergeCell ref="F28:G28"/>
    <mergeCell ref="J28:K28"/>
    <mergeCell ref="L28:O28"/>
    <mergeCell ref="B27:C27"/>
    <mergeCell ref="F27:G27"/>
    <mergeCell ref="J27:K27"/>
    <mergeCell ref="L27:O27"/>
    <mergeCell ref="B30:C30"/>
    <mergeCell ref="F30:G30"/>
    <mergeCell ref="J30:K30"/>
    <mergeCell ref="L30:O30"/>
    <mergeCell ref="B29:C29"/>
    <mergeCell ref="F29:G29"/>
    <mergeCell ref="J29:K29"/>
    <mergeCell ref="L29:O29"/>
    <mergeCell ref="B32:C32"/>
    <mergeCell ref="F32:G32"/>
    <mergeCell ref="J32:K32"/>
    <mergeCell ref="L32:O32"/>
    <mergeCell ref="B31:C31"/>
    <mergeCell ref="F31:G31"/>
    <mergeCell ref="J31:K31"/>
    <mergeCell ref="L31:O31"/>
    <mergeCell ref="B34:C34"/>
    <mergeCell ref="F34:G34"/>
    <mergeCell ref="J34:K34"/>
    <mergeCell ref="L34:O34"/>
    <mergeCell ref="B33:C33"/>
    <mergeCell ref="F33:G33"/>
    <mergeCell ref="J33:K33"/>
    <mergeCell ref="L33:O33"/>
    <mergeCell ref="B36:C36"/>
    <mergeCell ref="F36:G36"/>
    <mergeCell ref="J36:K36"/>
    <mergeCell ref="L36:O36"/>
    <mergeCell ref="B35:C35"/>
    <mergeCell ref="F35:G35"/>
    <mergeCell ref="J35:K35"/>
    <mergeCell ref="L35:O35"/>
    <mergeCell ref="B38:C38"/>
    <mergeCell ref="F38:G38"/>
    <mergeCell ref="J38:K38"/>
    <mergeCell ref="L38:O38"/>
    <mergeCell ref="B37:C37"/>
    <mergeCell ref="F37:G37"/>
    <mergeCell ref="J37:K37"/>
    <mergeCell ref="L37:O37"/>
    <mergeCell ref="B39:C39"/>
    <mergeCell ref="F39:G39"/>
    <mergeCell ref="J39:K39"/>
    <mergeCell ref="L39:O39"/>
    <mergeCell ref="J43:K43"/>
    <mergeCell ref="L43:O43"/>
    <mergeCell ref="B42:C42"/>
    <mergeCell ref="F42:G42"/>
    <mergeCell ref="J42:K42"/>
    <mergeCell ref="L42:O42"/>
    <mergeCell ref="B41:C41"/>
    <mergeCell ref="F41:G41"/>
    <mergeCell ref="J41:K41"/>
    <mergeCell ref="L41:O41"/>
    <mergeCell ref="L13:O13"/>
    <mergeCell ref="L14:O14"/>
    <mergeCell ref="L15:O15"/>
    <mergeCell ref="L16:O16"/>
    <mergeCell ref="L17:O17"/>
    <mergeCell ref="L18:O18"/>
    <mergeCell ref="B46:C46"/>
    <mergeCell ref="F46:G46"/>
    <mergeCell ref="J46:K46"/>
    <mergeCell ref="L46:O46"/>
    <mergeCell ref="B45:C45"/>
    <mergeCell ref="F45:G45"/>
    <mergeCell ref="J45:K45"/>
    <mergeCell ref="L45:O45"/>
    <mergeCell ref="B44:C44"/>
    <mergeCell ref="F44:G44"/>
    <mergeCell ref="J44:K44"/>
    <mergeCell ref="L44:O44"/>
    <mergeCell ref="B43:C43"/>
    <mergeCell ref="F43:G43"/>
    <mergeCell ref="B40:C40"/>
    <mergeCell ref="F40:G40"/>
    <mergeCell ref="J40:K40"/>
    <mergeCell ref="L40:O40"/>
  </mergeCells>
  <dataValidations disablePrompts="1" count="2">
    <dataValidation type="list" allowBlank="1" showInputMessage="1" showErrorMessage="1" sqref="I11:I46" xr:uid="{B730DC84-A7EA-42D2-9F04-9FEB8642EC34}">
      <formula1>Hours_Miles</formula1>
    </dataValidation>
    <dataValidation type="list" allowBlank="1" showInputMessage="1" showErrorMessage="1" sqref="P11:P46" xr:uid="{0776AE12-81C4-45E4-9984-65E408BBD656}">
      <formula1>DI_Name</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C3100-C440-4EBD-A7B8-453E9894EE08}">
  <sheetPr>
    <tabColor theme="6" tint="0.39997558519241921"/>
  </sheetPr>
  <dimension ref="B1:T46"/>
  <sheetViews>
    <sheetView workbookViewId="0">
      <selection activeCell="W3" sqref="W3"/>
    </sheetView>
  </sheetViews>
  <sheetFormatPr defaultRowHeight="13.2" x14ac:dyDescent="0.25"/>
  <cols>
    <col min="1" max="1" width="3.88671875" customWidth="1"/>
    <col min="5" max="5" width="11.33203125" customWidth="1"/>
    <col min="6" max="6" width="10.88671875" customWidth="1"/>
    <col min="7" max="7" width="9.6640625" customWidth="1"/>
    <col min="8" max="8" width="7.88671875" customWidth="1"/>
    <col min="9" max="9" width="6.33203125" customWidth="1"/>
    <col min="10" max="10" width="9.88671875" customWidth="1"/>
    <col min="11" max="11" width="20.5546875" customWidth="1"/>
    <col min="12" max="12" width="8.44140625" customWidth="1"/>
    <col min="13" max="13" width="11.6640625" customWidth="1"/>
    <col min="14" max="14" width="22.33203125" customWidth="1"/>
    <col min="15" max="15" width="17.33203125" style="354" customWidth="1"/>
    <col min="16" max="16" width="10" style="354" customWidth="1"/>
    <col min="17" max="17" width="13.109375" customWidth="1"/>
    <col min="18" max="18" width="4.6640625" customWidth="1"/>
    <col min="19" max="19" width="15.88671875" customWidth="1"/>
    <col min="20" max="20" width="11.33203125" customWidth="1"/>
  </cols>
  <sheetData>
    <row r="1" spans="2:20" ht="13.8" thickBot="1" x14ac:dyDescent="0.3"/>
    <row r="2" spans="2:20" ht="21" customHeight="1" x14ac:dyDescent="0.25">
      <c r="B2" s="774" t="s">
        <v>244</v>
      </c>
      <c r="C2" s="775"/>
      <c r="D2" s="775"/>
      <c r="E2" s="775"/>
      <c r="F2" s="775"/>
      <c r="G2" s="775"/>
      <c r="H2" s="775"/>
      <c r="I2" s="775"/>
      <c r="J2" s="775"/>
      <c r="K2" s="775"/>
      <c r="L2" s="775"/>
      <c r="M2" s="775"/>
      <c r="N2" s="775"/>
      <c r="O2" s="775"/>
      <c r="P2" s="775"/>
      <c r="Q2" s="776"/>
      <c r="S2" s="216" t="s">
        <v>257</v>
      </c>
      <c r="T2" s="275" t="s">
        <v>258</v>
      </c>
    </row>
    <row r="3" spans="2:20" ht="13.8" thickBot="1" x14ac:dyDescent="0.3">
      <c r="B3" s="777"/>
      <c r="C3" s="778"/>
      <c r="D3" s="778"/>
      <c r="E3" s="778"/>
      <c r="F3" s="778"/>
      <c r="G3" s="778"/>
      <c r="H3" s="778"/>
      <c r="I3" s="778"/>
      <c r="J3" s="778"/>
      <c r="K3" s="778"/>
      <c r="L3" s="778"/>
      <c r="M3" s="778"/>
      <c r="N3" s="778"/>
      <c r="O3" s="778"/>
      <c r="P3" s="778"/>
      <c r="Q3" s="779"/>
      <c r="S3" s="216" t="s">
        <v>259</v>
      </c>
      <c r="T3" s="216" t="s">
        <v>166</v>
      </c>
    </row>
    <row r="4" spans="2:20" ht="15" x14ac:dyDescent="0.25">
      <c r="B4" s="780" t="s">
        <v>9</v>
      </c>
      <c r="C4" s="781"/>
      <c r="D4" s="781"/>
      <c r="E4" s="781"/>
      <c r="F4" s="782"/>
      <c r="G4" s="783" t="s">
        <v>55</v>
      </c>
      <c r="H4" s="781"/>
      <c r="I4" s="781"/>
      <c r="J4" s="782"/>
      <c r="K4" s="784" t="s">
        <v>11</v>
      </c>
      <c r="L4" s="784"/>
      <c r="M4" s="784"/>
      <c r="N4" s="784" t="s">
        <v>38</v>
      </c>
      <c r="O4" s="785"/>
      <c r="P4" s="785"/>
      <c r="Q4" s="786"/>
      <c r="S4" s="216" t="s">
        <v>260</v>
      </c>
      <c r="T4" s="216" t="s">
        <v>261</v>
      </c>
    </row>
    <row r="5" spans="2:20" x14ac:dyDescent="0.25">
      <c r="B5" s="787" t="str">
        <f>IF(Summary!B5="","",Summary!B5)</f>
        <v/>
      </c>
      <c r="C5" s="788"/>
      <c r="D5" s="788"/>
      <c r="E5" s="788"/>
      <c r="F5" s="789"/>
      <c r="G5" s="790" t="str">
        <f>IF(Summary!C5="","",Summary!C5)</f>
        <v/>
      </c>
      <c r="H5" s="788"/>
      <c r="I5" s="788"/>
      <c r="J5" s="789"/>
      <c r="K5" s="791" t="str">
        <f>IF(Summary!D5="","",Summary!D5)</f>
        <v>A</v>
      </c>
      <c r="L5" s="791"/>
      <c r="M5" s="791"/>
      <c r="N5" s="792" t="str">
        <f>IF(Summary!F5="","",Summary!F5)</f>
        <v/>
      </c>
      <c r="O5" s="793"/>
      <c r="P5" s="793"/>
      <c r="Q5" s="794"/>
      <c r="S5" s="216" t="s">
        <v>262</v>
      </c>
      <c r="T5" s="216" t="s">
        <v>168</v>
      </c>
    </row>
    <row r="6" spans="2:20" ht="52.2" customHeight="1" x14ac:dyDescent="0.25">
      <c r="B6" s="763" t="s">
        <v>245</v>
      </c>
      <c r="C6" s="764"/>
      <c r="D6" s="764"/>
      <c r="E6" s="764"/>
      <c r="F6" s="764"/>
      <c r="G6" s="764"/>
      <c r="H6" s="764"/>
      <c r="I6" s="764"/>
      <c r="J6" s="764"/>
      <c r="K6" s="764"/>
      <c r="L6" s="764"/>
      <c r="M6" s="764"/>
      <c r="N6" s="764"/>
      <c r="O6" s="764"/>
      <c r="P6" s="764"/>
      <c r="Q6" s="765"/>
      <c r="S6" s="216" t="s">
        <v>263</v>
      </c>
      <c r="T6" s="275" t="s">
        <v>264</v>
      </c>
    </row>
    <row r="7" spans="2:20" x14ac:dyDescent="0.25">
      <c r="B7" s="766"/>
      <c r="C7" s="767"/>
      <c r="D7" s="767"/>
      <c r="E7" s="767"/>
      <c r="F7" s="767"/>
      <c r="G7" s="767"/>
      <c r="H7" s="767"/>
      <c r="I7" s="767"/>
      <c r="J7" s="767"/>
      <c r="K7" s="767"/>
      <c r="L7" s="767"/>
      <c r="M7" s="767"/>
      <c r="N7" s="767"/>
      <c r="O7" s="767"/>
      <c r="P7" s="767"/>
      <c r="Q7" s="768"/>
      <c r="S7" s="216" t="s">
        <v>265</v>
      </c>
      <c r="T7" s="216" t="s">
        <v>170</v>
      </c>
    </row>
    <row r="8" spans="2:20" ht="15.6" x14ac:dyDescent="0.25">
      <c r="B8" s="797" t="s">
        <v>246</v>
      </c>
      <c r="C8" s="798"/>
      <c r="D8" s="798"/>
      <c r="E8" s="798"/>
      <c r="F8" s="798"/>
      <c r="G8" s="798"/>
      <c r="H8" s="798"/>
      <c r="I8" s="798"/>
      <c r="J8" s="798"/>
      <c r="K8" s="798"/>
      <c r="L8" s="798"/>
      <c r="M8" s="798"/>
      <c r="N8" s="798"/>
      <c r="O8" s="798"/>
      <c r="P8" s="799"/>
      <c r="Q8" s="257" t="s">
        <v>12</v>
      </c>
      <c r="S8" s="216" t="s">
        <v>266</v>
      </c>
    </row>
    <row r="9" spans="2:20" x14ac:dyDescent="0.25">
      <c r="B9" s="806" t="s">
        <v>247</v>
      </c>
      <c r="C9" s="772"/>
      <c r="D9" s="772" t="s">
        <v>248</v>
      </c>
      <c r="E9" s="772" t="s">
        <v>249</v>
      </c>
      <c r="F9" s="772"/>
      <c r="G9" s="807" t="s">
        <v>250</v>
      </c>
      <c r="H9" s="756"/>
      <c r="I9" s="756"/>
      <c r="J9" s="756"/>
      <c r="K9" s="807" t="s">
        <v>251</v>
      </c>
      <c r="L9" s="756"/>
      <c r="M9" s="756"/>
      <c r="N9" s="808" t="s">
        <v>252</v>
      </c>
      <c r="O9" s="809" t="s">
        <v>302</v>
      </c>
      <c r="P9" s="811" t="s">
        <v>292</v>
      </c>
      <c r="Q9" s="754">
        <f>SUM(Q11:Q46)</f>
        <v>0</v>
      </c>
      <c r="S9" s="216" t="s">
        <v>267</v>
      </c>
    </row>
    <row r="10" spans="2:20" ht="26.4" x14ac:dyDescent="0.25">
      <c r="B10" s="806"/>
      <c r="C10" s="772"/>
      <c r="D10" s="772"/>
      <c r="E10" s="772"/>
      <c r="F10" s="772"/>
      <c r="G10" s="258" t="s">
        <v>51</v>
      </c>
      <c r="H10" s="772" t="s">
        <v>253</v>
      </c>
      <c r="I10" s="772"/>
      <c r="J10" s="258" t="s">
        <v>254</v>
      </c>
      <c r="K10" s="258" t="s">
        <v>255</v>
      </c>
      <c r="L10" s="259" t="s">
        <v>256</v>
      </c>
      <c r="M10" s="260" t="s">
        <v>29</v>
      </c>
      <c r="N10" s="808"/>
      <c r="O10" s="810"/>
      <c r="P10" s="811"/>
      <c r="Q10" s="755"/>
      <c r="S10" s="216" t="s">
        <v>268</v>
      </c>
    </row>
    <row r="11" spans="2:20" x14ac:dyDescent="0.25">
      <c r="B11" s="803"/>
      <c r="C11" s="804"/>
      <c r="D11" s="261"/>
      <c r="E11" s="804"/>
      <c r="F11" s="804"/>
      <c r="G11" s="262"/>
      <c r="H11" s="805"/>
      <c r="I11" s="805"/>
      <c r="J11" s="263"/>
      <c r="K11" s="264"/>
      <c r="L11" s="264"/>
      <c r="M11" s="265"/>
      <c r="N11" s="266"/>
      <c r="O11" s="355"/>
      <c r="P11" s="357" t="str">
        <f>IF(O11="","",VLOOKUP(O11,Summary!$L$6:$M$106,2,FALSE))</f>
        <v/>
      </c>
      <c r="Q11" s="267">
        <f>J11+(L11*M11)</f>
        <v>0</v>
      </c>
      <c r="S11" s="216" t="s">
        <v>157</v>
      </c>
    </row>
    <row r="12" spans="2:20" x14ac:dyDescent="0.25">
      <c r="B12" s="803"/>
      <c r="C12" s="804"/>
      <c r="D12" s="261"/>
      <c r="E12" s="804"/>
      <c r="F12" s="804"/>
      <c r="G12" s="262"/>
      <c r="H12" s="805"/>
      <c r="I12" s="805"/>
      <c r="J12" s="263"/>
      <c r="K12" s="264"/>
      <c r="L12" s="264"/>
      <c r="M12" s="265"/>
      <c r="N12" s="266"/>
      <c r="O12" s="355"/>
      <c r="P12" s="357" t="str">
        <f>IF(O12="","",VLOOKUP(O12,Summary!$L$6:$M$106,2,FALSE))</f>
        <v/>
      </c>
      <c r="Q12" s="267">
        <f t="shared" ref="Q12:Q46" si="0">J12+(L12*M12)</f>
        <v>0</v>
      </c>
    </row>
    <row r="13" spans="2:20" x14ac:dyDescent="0.25">
      <c r="B13" s="803"/>
      <c r="C13" s="804"/>
      <c r="D13" s="261"/>
      <c r="E13" s="804"/>
      <c r="F13" s="804"/>
      <c r="G13" s="262"/>
      <c r="H13" s="805"/>
      <c r="I13" s="805"/>
      <c r="J13" s="263"/>
      <c r="K13" s="264"/>
      <c r="L13" s="264"/>
      <c r="M13" s="265"/>
      <c r="N13" s="266"/>
      <c r="O13" s="355"/>
      <c r="P13" s="357" t="str">
        <f>IF(O13="","",VLOOKUP(O13,Summary!$L$6:$M$106,2,FALSE))</f>
        <v/>
      </c>
      <c r="Q13" s="267">
        <f t="shared" si="0"/>
        <v>0</v>
      </c>
    </row>
    <row r="14" spans="2:20" x14ac:dyDescent="0.25">
      <c r="B14" s="803"/>
      <c r="C14" s="804"/>
      <c r="D14" s="261"/>
      <c r="E14" s="804"/>
      <c r="F14" s="804"/>
      <c r="G14" s="262"/>
      <c r="H14" s="805"/>
      <c r="I14" s="805"/>
      <c r="J14" s="263"/>
      <c r="K14" s="264"/>
      <c r="L14" s="264"/>
      <c r="M14" s="265"/>
      <c r="N14" s="266"/>
      <c r="O14" s="355"/>
      <c r="P14" s="357" t="str">
        <f>IF(O14="","",VLOOKUP(O14,Summary!$L$6:$M$106,2,FALSE))</f>
        <v/>
      </c>
      <c r="Q14" s="267">
        <f t="shared" si="0"/>
        <v>0</v>
      </c>
    </row>
    <row r="15" spans="2:20" x14ac:dyDescent="0.25">
      <c r="B15" s="803"/>
      <c r="C15" s="804"/>
      <c r="D15" s="261"/>
      <c r="E15" s="804"/>
      <c r="F15" s="804"/>
      <c r="G15" s="262"/>
      <c r="H15" s="805"/>
      <c r="I15" s="805"/>
      <c r="J15" s="263"/>
      <c r="K15" s="264"/>
      <c r="L15" s="264"/>
      <c r="M15" s="265"/>
      <c r="N15" s="266"/>
      <c r="O15" s="355"/>
      <c r="P15" s="357" t="str">
        <f>IF(O15="","",VLOOKUP(O15,Summary!$L$6:$M$106,2,FALSE))</f>
        <v/>
      </c>
      <c r="Q15" s="267">
        <f t="shared" si="0"/>
        <v>0</v>
      </c>
    </row>
    <row r="16" spans="2:20" x14ac:dyDescent="0.25">
      <c r="B16" s="803"/>
      <c r="C16" s="804"/>
      <c r="D16" s="261"/>
      <c r="E16" s="804"/>
      <c r="F16" s="804"/>
      <c r="G16" s="262"/>
      <c r="H16" s="805"/>
      <c r="I16" s="805"/>
      <c r="J16" s="263"/>
      <c r="K16" s="264"/>
      <c r="L16" s="264"/>
      <c r="M16" s="265"/>
      <c r="N16" s="266"/>
      <c r="O16" s="355"/>
      <c r="P16" s="357" t="str">
        <f>IF(O16="","",VLOOKUP(O16,Summary!$L$6:$M$106,2,FALSE))</f>
        <v/>
      </c>
      <c r="Q16" s="267">
        <f t="shared" si="0"/>
        <v>0</v>
      </c>
    </row>
    <row r="17" spans="2:17" x14ac:dyDescent="0.25">
      <c r="B17" s="803"/>
      <c r="C17" s="804"/>
      <c r="D17" s="261"/>
      <c r="E17" s="804"/>
      <c r="F17" s="804"/>
      <c r="G17" s="262"/>
      <c r="H17" s="805"/>
      <c r="I17" s="805"/>
      <c r="J17" s="263"/>
      <c r="K17" s="264"/>
      <c r="L17" s="264"/>
      <c r="M17" s="265"/>
      <c r="N17" s="266"/>
      <c r="O17" s="355"/>
      <c r="P17" s="357" t="str">
        <f>IF(O17="","",VLOOKUP(O17,Summary!$L$6:$M$106,2,FALSE))</f>
        <v/>
      </c>
      <c r="Q17" s="267">
        <f t="shared" si="0"/>
        <v>0</v>
      </c>
    </row>
    <row r="18" spans="2:17" x14ac:dyDescent="0.25">
      <c r="B18" s="803"/>
      <c r="C18" s="804"/>
      <c r="D18" s="261"/>
      <c r="E18" s="804"/>
      <c r="F18" s="804"/>
      <c r="G18" s="262"/>
      <c r="H18" s="805"/>
      <c r="I18" s="805"/>
      <c r="J18" s="263"/>
      <c r="K18" s="264"/>
      <c r="L18" s="264"/>
      <c r="M18" s="265"/>
      <c r="N18" s="266"/>
      <c r="O18" s="355"/>
      <c r="P18" s="357" t="str">
        <f>IF(O18="","",VLOOKUP(O18,Summary!$L$6:$M$106,2,FALSE))</f>
        <v/>
      </c>
      <c r="Q18" s="267">
        <f t="shared" si="0"/>
        <v>0</v>
      </c>
    </row>
    <row r="19" spans="2:17" x14ac:dyDescent="0.25">
      <c r="B19" s="803"/>
      <c r="C19" s="804"/>
      <c r="D19" s="261"/>
      <c r="E19" s="804"/>
      <c r="F19" s="804"/>
      <c r="G19" s="262"/>
      <c r="H19" s="805"/>
      <c r="I19" s="805"/>
      <c r="J19" s="263"/>
      <c r="K19" s="264"/>
      <c r="L19" s="264"/>
      <c r="M19" s="265"/>
      <c r="N19" s="266"/>
      <c r="O19" s="355"/>
      <c r="P19" s="357" t="str">
        <f>IF(O19="","",VLOOKUP(O19,Summary!$L$6:$M$106,2,FALSE))</f>
        <v/>
      </c>
      <c r="Q19" s="267">
        <f t="shared" si="0"/>
        <v>0</v>
      </c>
    </row>
    <row r="20" spans="2:17" x14ac:dyDescent="0.25">
      <c r="B20" s="803"/>
      <c r="C20" s="804"/>
      <c r="D20" s="261"/>
      <c r="E20" s="804"/>
      <c r="F20" s="804"/>
      <c r="G20" s="262"/>
      <c r="H20" s="805"/>
      <c r="I20" s="805"/>
      <c r="J20" s="263"/>
      <c r="K20" s="264"/>
      <c r="L20" s="264"/>
      <c r="M20" s="265"/>
      <c r="N20" s="266"/>
      <c r="O20" s="355"/>
      <c r="P20" s="357" t="str">
        <f>IF(O20="","",VLOOKUP(O20,Summary!$L$6:$M$106,2,FALSE))</f>
        <v/>
      </c>
      <c r="Q20" s="267">
        <f t="shared" si="0"/>
        <v>0</v>
      </c>
    </row>
    <row r="21" spans="2:17" x14ac:dyDescent="0.25">
      <c r="B21" s="803"/>
      <c r="C21" s="804"/>
      <c r="D21" s="261"/>
      <c r="E21" s="804"/>
      <c r="F21" s="804"/>
      <c r="G21" s="262"/>
      <c r="H21" s="805"/>
      <c r="I21" s="805"/>
      <c r="J21" s="263"/>
      <c r="K21" s="264"/>
      <c r="L21" s="264"/>
      <c r="M21" s="265"/>
      <c r="N21" s="266"/>
      <c r="O21" s="355"/>
      <c r="P21" s="357" t="str">
        <f>IF(O21="","",VLOOKUP(O21,Summary!$L$6:$M$106,2,FALSE))</f>
        <v/>
      </c>
      <c r="Q21" s="267">
        <f t="shared" si="0"/>
        <v>0</v>
      </c>
    </row>
    <row r="22" spans="2:17" x14ac:dyDescent="0.25">
      <c r="B22" s="803"/>
      <c r="C22" s="804"/>
      <c r="D22" s="261"/>
      <c r="E22" s="804"/>
      <c r="F22" s="804"/>
      <c r="G22" s="262"/>
      <c r="H22" s="805"/>
      <c r="I22" s="805"/>
      <c r="J22" s="263"/>
      <c r="K22" s="264"/>
      <c r="L22" s="264"/>
      <c r="M22" s="265"/>
      <c r="N22" s="266"/>
      <c r="O22" s="355"/>
      <c r="P22" s="357" t="str">
        <f>IF(O22="","",VLOOKUP(O22,Summary!$L$6:$M$106,2,FALSE))</f>
        <v/>
      </c>
      <c r="Q22" s="267">
        <f t="shared" si="0"/>
        <v>0</v>
      </c>
    </row>
    <row r="23" spans="2:17" x14ac:dyDescent="0.25">
      <c r="B23" s="803"/>
      <c r="C23" s="804"/>
      <c r="D23" s="261"/>
      <c r="E23" s="804"/>
      <c r="F23" s="804"/>
      <c r="G23" s="262"/>
      <c r="H23" s="805"/>
      <c r="I23" s="805"/>
      <c r="J23" s="263"/>
      <c r="K23" s="264"/>
      <c r="L23" s="264"/>
      <c r="M23" s="265"/>
      <c r="N23" s="266"/>
      <c r="O23" s="355"/>
      <c r="P23" s="357" t="str">
        <f>IF(O23="","",VLOOKUP(O23,Summary!$L$6:$M$106,2,FALSE))</f>
        <v/>
      </c>
      <c r="Q23" s="267">
        <f t="shared" si="0"/>
        <v>0</v>
      </c>
    </row>
    <row r="24" spans="2:17" x14ac:dyDescent="0.25">
      <c r="B24" s="803"/>
      <c r="C24" s="804"/>
      <c r="D24" s="261"/>
      <c r="E24" s="804"/>
      <c r="F24" s="804"/>
      <c r="G24" s="262"/>
      <c r="H24" s="805"/>
      <c r="I24" s="805"/>
      <c r="J24" s="263"/>
      <c r="K24" s="264"/>
      <c r="L24" s="264"/>
      <c r="M24" s="265"/>
      <c r="N24" s="266"/>
      <c r="O24" s="355"/>
      <c r="P24" s="357" t="str">
        <f>IF(O24="","",VLOOKUP(O24,Summary!$L$6:$M$106,2,FALSE))</f>
        <v/>
      </c>
      <c r="Q24" s="267">
        <f t="shared" si="0"/>
        <v>0</v>
      </c>
    </row>
    <row r="25" spans="2:17" x14ac:dyDescent="0.25">
      <c r="B25" s="803"/>
      <c r="C25" s="804"/>
      <c r="D25" s="261"/>
      <c r="E25" s="804"/>
      <c r="F25" s="804"/>
      <c r="G25" s="262"/>
      <c r="H25" s="805"/>
      <c r="I25" s="805"/>
      <c r="J25" s="263"/>
      <c r="K25" s="264"/>
      <c r="L25" s="264"/>
      <c r="M25" s="265"/>
      <c r="N25" s="266"/>
      <c r="O25" s="355"/>
      <c r="P25" s="357" t="str">
        <f>IF(O25="","",VLOOKUP(O25,Summary!$L$6:$M$106,2,FALSE))</f>
        <v/>
      </c>
      <c r="Q25" s="267">
        <f t="shared" si="0"/>
        <v>0</v>
      </c>
    </row>
    <row r="26" spans="2:17" x14ac:dyDescent="0.25">
      <c r="B26" s="803"/>
      <c r="C26" s="804"/>
      <c r="D26" s="261"/>
      <c r="E26" s="804"/>
      <c r="F26" s="804"/>
      <c r="G26" s="262"/>
      <c r="H26" s="805"/>
      <c r="I26" s="805"/>
      <c r="J26" s="263"/>
      <c r="K26" s="264"/>
      <c r="L26" s="264"/>
      <c r="M26" s="265"/>
      <c r="N26" s="266"/>
      <c r="O26" s="355"/>
      <c r="P26" s="357" t="str">
        <f>IF(O26="","",VLOOKUP(O26,Summary!$L$6:$M$106,2,FALSE))</f>
        <v/>
      </c>
      <c r="Q26" s="267">
        <f t="shared" si="0"/>
        <v>0</v>
      </c>
    </row>
    <row r="27" spans="2:17" x14ac:dyDescent="0.25">
      <c r="B27" s="803"/>
      <c r="C27" s="804"/>
      <c r="D27" s="261"/>
      <c r="E27" s="804"/>
      <c r="F27" s="804"/>
      <c r="G27" s="262"/>
      <c r="H27" s="805"/>
      <c r="I27" s="805"/>
      <c r="J27" s="263"/>
      <c r="K27" s="264"/>
      <c r="L27" s="264"/>
      <c r="M27" s="265"/>
      <c r="N27" s="266"/>
      <c r="O27" s="355"/>
      <c r="P27" s="357" t="str">
        <f>IF(O27="","",VLOOKUP(O27,Summary!$L$6:$M$106,2,FALSE))</f>
        <v/>
      </c>
      <c r="Q27" s="267">
        <f t="shared" si="0"/>
        <v>0</v>
      </c>
    </row>
    <row r="28" spans="2:17" x14ac:dyDescent="0.25">
      <c r="B28" s="803"/>
      <c r="C28" s="804"/>
      <c r="D28" s="261"/>
      <c r="E28" s="804"/>
      <c r="F28" s="804"/>
      <c r="G28" s="262"/>
      <c r="H28" s="805"/>
      <c r="I28" s="805"/>
      <c r="J28" s="263"/>
      <c r="K28" s="264"/>
      <c r="L28" s="264"/>
      <c r="M28" s="265"/>
      <c r="N28" s="266"/>
      <c r="O28" s="355"/>
      <c r="P28" s="357" t="str">
        <f>IF(O28="","",VLOOKUP(O28,Summary!$L$6:$M$106,2,FALSE))</f>
        <v/>
      </c>
      <c r="Q28" s="267">
        <f t="shared" si="0"/>
        <v>0</v>
      </c>
    </row>
    <row r="29" spans="2:17" x14ac:dyDescent="0.25">
      <c r="B29" s="803"/>
      <c r="C29" s="804"/>
      <c r="D29" s="261"/>
      <c r="E29" s="804"/>
      <c r="F29" s="804"/>
      <c r="G29" s="262"/>
      <c r="H29" s="805"/>
      <c r="I29" s="805"/>
      <c r="J29" s="263"/>
      <c r="K29" s="264"/>
      <c r="L29" s="264"/>
      <c r="M29" s="265"/>
      <c r="N29" s="266"/>
      <c r="O29" s="355"/>
      <c r="P29" s="357" t="str">
        <f>IF(O29="","",VLOOKUP(O29,Summary!$L$6:$M$106,2,FALSE))</f>
        <v/>
      </c>
      <c r="Q29" s="267">
        <f t="shared" si="0"/>
        <v>0</v>
      </c>
    </row>
    <row r="30" spans="2:17" x14ac:dyDescent="0.25">
      <c r="B30" s="803"/>
      <c r="C30" s="804"/>
      <c r="D30" s="261"/>
      <c r="E30" s="804"/>
      <c r="F30" s="804"/>
      <c r="G30" s="262"/>
      <c r="H30" s="805"/>
      <c r="I30" s="805"/>
      <c r="J30" s="263"/>
      <c r="K30" s="264"/>
      <c r="L30" s="264"/>
      <c r="M30" s="265"/>
      <c r="N30" s="266"/>
      <c r="O30" s="355"/>
      <c r="P30" s="357" t="str">
        <f>IF(O30="","",VLOOKUP(O30,Summary!$L$6:$M$106,2,FALSE))</f>
        <v/>
      </c>
      <c r="Q30" s="267">
        <f t="shared" si="0"/>
        <v>0</v>
      </c>
    </row>
    <row r="31" spans="2:17" x14ac:dyDescent="0.25">
      <c r="B31" s="803"/>
      <c r="C31" s="804"/>
      <c r="D31" s="261"/>
      <c r="E31" s="804"/>
      <c r="F31" s="804"/>
      <c r="G31" s="262"/>
      <c r="H31" s="805"/>
      <c r="I31" s="805"/>
      <c r="J31" s="263"/>
      <c r="K31" s="264"/>
      <c r="L31" s="264"/>
      <c r="M31" s="265"/>
      <c r="N31" s="266"/>
      <c r="O31" s="355"/>
      <c r="P31" s="357" t="str">
        <f>IF(O31="","",VLOOKUP(O31,Summary!$L$6:$M$106,2,FALSE))</f>
        <v/>
      </c>
      <c r="Q31" s="267">
        <f t="shared" si="0"/>
        <v>0</v>
      </c>
    </row>
    <row r="32" spans="2:17" x14ac:dyDescent="0.25">
      <c r="B32" s="803"/>
      <c r="C32" s="804"/>
      <c r="D32" s="261"/>
      <c r="E32" s="804"/>
      <c r="F32" s="804"/>
      <c r="G32" s="262"/>
      <c r="H32" s="805"/>
      <c r="I32" s="805"/>
      <c r="J32" s="263"/>
      <c r="K32" s="264"/>
      <c r="L32" s="264"/>
      <c r="M32" s="265"/>
      <c r="N32" s="266"/>
      <c r="O32" s="355"/>
      <c r="P32" s="357" t="str">
        <f>IF(O32="","",VLOOKUP(O32,Summary!$L$6:$M$106,2,FALSE))</f>
        <v/>
      </c>
      <c r="Q32" s="267">
        <f t="shared" si="0"/>
        <v>0</v>
      </c>
    </row>
    <row r="33" spans="2:17" x14ac:dyDescent="0.25">
      <c r="B33" s="803"/>
      <c r="C33" s="804"/>
      <c r="D33" s="261"/>
      <c r="E33" s="804"/>
      <c r="F33" s="804"/>
      <c r="G33" s="262"/>
      <c r="H33" s="805"/>
      <c r="I33" s="805"/>
      <c r="J33" s="263"/>
      <c r="K33" s="264"/>
      <c r="L33" s="264"/>
      <c r="M33" s="265"/>
      <c r="N33" s="266"/>
      <c r="O33" s="355"/>
      <c r="P33" s="357" t="str">
        <f>IF(O33="","",VLOOKUP(O33,Summary!$L$6:$M$106,2,FALSE))</f>
        <v/>
      </c>
      <c r="Q33" s="267">
        <f t="shared" si="0"/>
        <v>0</v>
      </c>
    </row>
    <row r="34" spans="2:17" x14ac:dyDescent="0.25">
      <c r="B34" s="803"/>
      <c r="C34" s="804"/>
      <c r="D34" s="261"/>
      <c r="E34" s="804"/>
      <c r="F34" s="804"/>
      <c r="G34" s="262"/>
      <c r="H34" s="805"/>
      <c r="I34" s="805"/>
      <c r="J34" s="263"/>
      <c r="K34" s="264"/>
      <c r="L34" s="264"/>
      <c r="M34" s="265"/>
      <c r="N34" s="266"/>
      <c r="O34" s="355"/>
      <c r="P34" s="357" t="str">
        <f>IF(O34="","",VLOOKUP(O34,Summary!$L$6:$M$106,2,FALSE))</f>
        <v/>
      </c>
      <c r="Q34" s="267">
        <f t="shared" si="0"/>
        <v>0</v>
      </c>
    </row>
    <row r="35" spans="2:17" x14ac:dyDescent="0.25">
      <c r="B35" s="803"/>
      <c r="C35" s="804"/>
      <c r="D35" s="261"/>
      <c r="E35" s="804"/>
      <c r="F35" s="804"/>
      <c r="G35" s="262"/>
      <c r="H35" s="805"/>
      <c r="I35" s="805"/>
      <c r="J35" s="263"/>
      <c r="K35" s="264"/>
      <c r="L35" s="264"/>
      <c r="M35" s="265"/>
      <c r="N35" s="266"/>
      <c r="O35" s="355"/>
      <c r="P35" s="357" t="str">
        <f>IF(O35="","",VLOOKUP(O35,Summary!$L$6:$M$106,2,FALSE))</f>
        <v/>
      </c>
      <c r="Q35" s="267">
        <f t="shared" si="0"/>
        <v>0</v>
      </c>
    </row>
    <row r="36" spans="2:17" x14ac:dyDescent="0.25">
      <c r="B36" s="803"/>
      <c r="C36" s="804"/>
      <c r="D36" s="261"/>
      <c r="E36" s="804"/>
      <c r="F36" s="804"/>
      <c r="G36" s="262"/>
      <c r="H36" s="805"/>
      <c r="I36" s="805"/>
      <c r="J36" s="263"/>
      <c r="K36" s="264"/>
      <c r="L36" s="264"/>
      <c r="M36" s="265"/>
      <c r="N36" s="266"/>
      <c r="O36" s="355"/>
      <c r="P36" s="357" t="str">
        <f>IF(O36="","",VLOOKUP(O36,Summary!$L$6:$M$106,2,FALSE))</f>
        <v/>
      </c>
      <c r="Q36" s="267">
        <f t="shared" si="0"/>
        <v>0</v>
      </c>
    </row>
    <row r="37" spans="2:17" x14ac:dyDescent="0.25">
      <c r="B37" s="803"/>
      <c r="C37" s="804"/>
      <c r="D37" s="261"/>
      <c r="E37" s="804"/>
      <c r="F37" s="804"/>
      <c r="G37" s="262"/>
      <c r="H37" s="805"/>
      <c r="I37" s="805"/>
      <c r="J37" s="263"/>
      <c r="K37" s="264"/>
      <c r="L37" s="264"/>
      <c r="M37" s="265"/>
      <c r="N37" s="266"/>
      <c r="O37" s="355"/>
      <c r="P37" s="357" t="str">
        <f>IF(O37="","",VLOOKUP(O37,Summary!$L$6:$M$106,2,FALSE))</f>
        <v/>
      </c>
      <c r="Q37" s="267">
        <f t="shared" si="0"/>
        <v>0</v>
      </c>
    </row>
    <row r="38" spans="2:17" x14ac:dyDescent="0.25">
      <c r="B38" s="803"/>
      <c r="C38" s="804"/>
      <c r="D38" s="261"/>
      <c r="E38" s="804"/>
      <c r="F38" s="804"/>
      <c r="G38" s="262"/>
      <c r="H38" s="805"/>
      <c r="I38" s="805"/>
      <c r="J38" s="263"/>
      <c r="K38" s="264"/>
      <c r="L38" s="264"/>
      <c r="M38" s="265"/>
      <c r="N38" s="266"/>
      <c r="O38" s="355"/>
      <c r="P38" s="357" t="str">
        <f>IF(O38="","",VLOOKUP(O38,Summary!$L$6:$M$106,2,FALSE))</f>
        <v/>
      </c>
      <c r="Q38" s="267">
        <f t="shared" si="0"/>
        <v>0</v>
      </c>
    </row>
    <row r="39" spans="2:17" x14ac:dyDescent="0.25">
      <c r="B39" s="803"/>
      <c r="C39" s="804"/>
      <c r="D39" s="261"/>
      <c r="E39" s="804"/>
      <c r="F39" s="804"/>
      <c r="G39" s="262"/>
      <c r="H39" s="805"/>
      <c r="I39" s="805"/>
      <c r="J39" s="263"/>
      <c r="K39" s="264"/>
      <c r="L39" s="264"/>
      <c r="M39" s="265"/>
      <c r="N39" s="266"/>
      <c r="O39" s="355"/>
      <c r="P39" s="357" t="str">
        <f>IF(O39="","",VLOOKUP(O39,Summary!$L$6:$M$106,2,FALSE))</f>
        <v/>
      </c>
      <c r="Q39" s="267">
        <f t="shared" si="0"/>
        <v>0</v>
      </c>
    </row>
    <row r="40" spans="2:17" x14ac:dyDescent="0.25">
      <c r="B40" s="803"/>
      <c r="C40" s="804"/>
      <c r="D40" s="261"/>
      <c r="E40" s="804"/>
      <c r="F40" s="804"/>
      <c r="G40" s="262"/>
      <c r="H40" s="805"/>
      <c r="I40" s="805"/>
      <c r="J40" s="263"/>
      <c r="K40" s="264"/>
      <c r="L40" s="264"/>
      <c r="M40" s="265"/>
      <c r="N40" s="266"/>
      <c r="O40" s="355"/>
      <c r="P40" s="357" t="str">
        <f>IF(O40="","",VLOOKUP(O40,Summary!$L$6:$M$106,2,FALSE))</f>
        <v/>
      </c>
      <c r="Q40" s="267">
        <f t="shared" si="0"/>
        <v>0</v>
      </c>
    </row>
    <row r="41" spans="2:17" x14ac:dyDescent="0.25">
      <c r="B41" s="803"/>
      <c r="C41" s="804"/>
      <c r="D41" s="261"/>
      <c r="E41" s="804"/>
      <c r="F41" s="804"/>
      <c r="G41" s="262"/>
      <c r="H41" s="805"/>
      <c r="I41" s="805"/>
      <c r="J41" s="263"/>
      <c r="K41" s="264"/>
      <c r="L41" s="264"/>
      <c r="M41" s="265"/>
      <c r="N41" s="266"/>
      <c r="O41" s="355"/>
      <c r="P41" s="357" t="str">
        <f>IF(O41="","",VLOOKUP(O41,Summary!$L$6:$M$106,2,FALSE))</f>
        <v/>
      </c>
      <c r="Q41" s="267">
        <f t="shared" si="0"/>
        <v>0</v>
      </c>
    </row>
    <row r="42" spans="2:17" x14ac:dyDescent="0.25">
      <c r="B42" s="803"/>
      <c r="C42" s="804"/>
      <c r="D42" s="261"/>
      <c r="E42" s="804"/>
      <c r="F42" s="804"/>
      <c r="G42" s="262"/>
      <c r="H42" s="805"/>
      <c r="I42" s="805"/>
      <c r="J42" s="263"/>
      <c r="K42" s="264"/>
      <c r="L42" s="264"/>
      <c r="M42" s="265"/>
      <c r="N42" s="266"/>
      <c r="O42" s="355"/>
      <c r="P42" s="357" t="str">
        <f>IF(O42="","",VLOOKUP(O42,Summary!$L$6:$M$106,2,FALSE))</f>
        <v/>
      </c>
      <c r="Q42" s="267">
        <f t="shared" si="0"/>
        <v>0</v>
      </c>
    </row>
    <row r="43" spans="2:17" x14ac:dyDescent="0.25">
      <c r="B43" s="803"/>
      <c r="C43" s="804"/>
      <c r="D43" s="261"/>
      <c r="E43" s="804"/>
      <c r="F43" s="804"/>
      <c r="G43" s="262"/>
      <c r="H43" s="805"/>
      <c r="I43" s="805"/>
      <c r="J43" s="263"/>
      <c r="K43" s="264"/>
      <c r="L43" s="264"/>
      <c r="M43" s="265"/>
      <c r="N43" s="266"/>
      <c r="O43" s="355"/>
      <c r="P43" s="357" t="str">
        <f>IF(O43="","",VLOOKUP(O43,Summary!$L$6:$M$106,2,FALSE))</f>
        <v/>
      </c>
      <c r="Q43" s="267">
        <f t="shared" si="0"/>
        <v>0</v>
      </c>
    </row>
    <row r="44" spans="2:17" x14ac:dyDescent="0.25">
      <c r="B44" s="803"/>
      <c r="C44" s="804"/>
      <c r="D44" s="261"/>
      <c r="E44" s="804"/>
      <c r="F44" s="804"/>
      <c r="G44" s="262"/>
      <c r="H44" s="805"/>
      <c r="I44" s="805"/>
      <c r="J44" s="263"/>
      <c r="K44" s="264"/>
      <c r="L44" s="264"/>
      <c r="M44" s="265"/>
      <c r="N44" s="266"/>
      <c r="O44" s="355"/>
      <c r="P44" s="357" t="str">
        <f>IF(O44="","",VLOOKUP(O44,Summary!$L$6:$M$106,2,FALSE))</f>
        <v/>
      </c>
      <c r="Q44" s="267">
        <f t="shared" si="0"/>
        <v>0</v>
      </c>
    </row>
    <row r="45" spans="2:17" x14ac:dyDescent="0.25">
      <c r="B45" s="803"/>
      <c r="C45" s="804"/>
      <c r="D45" s="261"/>
      <c r="E45" s="804"/>
      <c r="F45" s="804"/>
      <c r="G45" s="262"/>
      <c r="H45" s="805"/>
      <c r="I45" s="805"/>
      <c r="J45" s="263"/>
      <c r="K45" s="264"/>
      <c r="L45" s="264"/>
      <c r="M45" s="265"/>
      <c r="N45" s="266"/>
      <c r="O45" s="355"/>
      <c r="P45" s="357" t="str">
        <f>IF(O45="","",VLOOKUP(O45,Summary!$L$6:$M$106,2,FALSE))</f>
        <v/>
      </c>
      <c r="Q45" s="267">
        <f t="shared" si="0"/>
        <v>0</v>
      </c>
    </row>
    <row r="46" spans="2:17" ht="13.8" thickBot="1" x14ac:dyDescent="0.3">
      <c r="B46" s="800"/>
      <c r="C46" s="801"/>
      <c r="D46" s="268"/>
      <c r="E46" s="801"/>
      <c r="F46" s="801"/>
      <c r="G46" s="269"/>
      <c r="H46" s="802"/>
      <c r="I46" s="802"/>
      <c r="J46" s="270"/>
      <c r="K46" s="271"/>
      <c r="L46" s="271"/>
      <c r="M46" s="272"/>
      <c r="N46" s="273"/>
      <c r="O46" s="356"/>
      <c r="P46" s="358" t="str">
        <f>IF(O46="","",VLOOKUP(O46,Summary!$L$6:$M$106,2,FALSE))</f>
        <v/>
      </c>
      <c r="Q46" s="274">
        <f t="shared" si="0"/>
        <v>0</v>
      </c>
    </row>
  </sheetData>
  <mergeCells count="130">
    <mergeCell ref="B2:Q3"/>
    <mergeCell ref="B4:F4"/>
    <mergeCell ref="G4:J4"/>
    <mergeCell ref="K4:M4"/>
    <mergeCell ref="N4:Q4"/>
    <mergeCell ref="B5:F5"/>
    <mergeCell ref="G5:J5"/>
    <mergeCell ref="K5:M5"/>
    <mergeCell ref="N5:Q5"/>
    <mergeCell ref="Q9:Q10"/>
    <mergeCell ref="H10:I10"/>
    <mergeCell ref="B11:C11"/>
    <mergeCell ref="E11:F11"/>
    <mergeCell ref="H11:I11"/>
    <mergeCell ref="B6:Q6"/>
    <mergeCell ref="B7:Q7"/>
    <mergeCell ref="B9:C10"/>
    <mergeCell ref="D9:D10"/>
    <mergeCell ref="E9:F10"/>
    <mergeCell ref="G9:J9"/>
    <mergeCell ref="K9:M9"/>
    <mergeCell ref="N9:N10"/>
    <mergeCell ref="O9:O10"/>
    <mergeCell ref="P9:P10"/>
    <mergeCell ref="B8:P8"/>
    <mergeCell ref="B14:C14"/>
    <mergeCell ref="E14:F14"/>
    <mergeCell ref="H14:I14"/>
    <mergeCell ref="B15:C15"/>
    <mergeCell ref="E15:F15"/>
    <mergeCell ref="H15:I15"/>
    <mergeCell ref="B12:C12"/>
    <mergeCell ref="E12:F12"/>
    <mergeCell ref="H12:I12"/>
    <mergeCell ref="B13:C13"/>
    <mergeCell ref="E13:F13"/>
    <mergeCell ref="H13:I13"/>
    <mergeCell ref="B18:C18"/>
    <mergeCell ref="E18:F18"/>
    <mergeCell ref="H18:I18"/>
    <mergeCell ref="B19:C19"/>
    <mergeCell ref="E19:F19"/>
    <mergeCell ref="H19:I19"/>
    <mergeCell ref="B16:C16"/>
    <mergeCell ref="E16:F16"/>
    <mergeCell ref="H16:I16"/>
    <mergeCell ref="B17:C17"/>
    <mergeCell ref="E17:F17"/>
    <mergeCell ref="H17:I17"/>
    <mergeCell ref="B22:C22"/>
    <mergeCell ref="E22:F22"/>
    <mergeCell ref="H22:I22"/>
    <mergeCell ref="B23:C23"/>
    <mergeCell ref="E23:F23"/>
    <mergeCell ref="H23:I23"/>
    <mergeCell ref="B20:C20"/>
    <mergeCell ref="E20:F20"/>
    <mergeCell ref="H20:I20"/>
    <mergeCell ref="B21:C21"/>
    <mergeCell ref="E21:F21"/>
    <mergeCell ref="H21:I21"/>
    <mergeCell ref="B26:C26"/>
    <mergeCell ref="E26:F26"/>
    <mergeCell ref="H26:I26"/>
    <mergeCell ref="B27:C27"/>
    <mergeCell ref="E27:F27"/>
    <mergeCell ref="H27:I27"/>
    <mergeCell ref="B24:C24"/>
    <mergeCell ref="E24:F24"/>
    <mergeCell ref="H24:I24"/>
    <mergeCell ref="B25:C25"/>
    <mergeCell ref="E25:F25"/>
    <mergeCell ref="H25:I25"/>
    <mergeCell ref="B30:C30"/>
    <mergeCell ref="E30:F30"/>
    <mergeCell ref="H30:I30"/>
    <mergeCell ref="B31:C31"/>
    <mergeCell ref="E31:F31"/>
    <mergeCell ref="H31:I31"/>
    <mergeCell ref="B28:C28"/>
    <mergeCell ref="E28:F28"/>
    <mergeCell ref="H28:I28"/>
    <mergeCell ref="B29:C29"/>
    <mergeCell ref="E29:F29"/>
    <mergeCell ref="H29:I29"/>
    <mergeCell ref="B34:C34"/>
    <mergeCell ref="E34:F34"/>
    <mergeCell ref="H34:I34"/>
    <mergeCell ref="B35:C35"/>
    <mergeCell ref="E35:F35"/>
    <mergeCell ref="H35:I35"/>
    <mergeCell ref="B32:C32"/>
    <mergeCell ref="E32:F32"/>
    <mergeCell ref="H32:I32"/>
    <mergeCell ref="B33:C33"/>
    <mergeCell ref="E33:F33"/>
    <mergeCell ref="H33:I33"/>
    <mergeCell ref="B38:C38"/>
    <mergeCell ref="E38:F38"/>
    <mergeCell ref="H38:I38"/>
    <mergeCell ref="B39:C39"/>
    <mergeCell ref="E39:F39"/>
    <mergeCell ref="H39:I39"/>
    <mergeCell ref="B36:C36"/>
    <mergeCell ref="E36:F36"/>
    <mergeCell ref="H36:I36"/>
    <mergeCell ref="B37:C37"/>
    <mergeCell ref="E37:F37"/>
    <mergeCell ref="H37:I37"/>
    <mergeCell ref="B42:C42"/>
    <mergeCell ref="E42:F42"/>
    <mergeCell ref="H42:I42"/>
    <mergeCell ref="B43:C43"/>
    <mergeCell ref="E43:F43"/>
    <mergeCell ref="H43:I43"/>
    <mergeCell ref="B40:C40"/>
    <mergeCell ref="E40:F40"/>
    <mergeCell ref="H40:I40"/>
    <mergeCell ref="B41:C41"/>
    <mergeCell ref="E41:F41"/>
    <mergeCell ref="H41:I41"/>
    <mergeCell ref="B46:C46"/>
    <mergeCell ref="E46:F46"/>
    <mergeCell ref="H46:I46"/>
    <mergeCell ref="B44:C44"/>
    <mergeCell ref="E44:F44"/>
    <mergeCell ref="H44:I44"/>
    <mergeCell ref="B45:C45"/>
    <mergeCell ref="E45:F45"/>
    <mergeCell ref="H45:I45"/>
  </mergeCells>
  <dataValidations count="3">
    <dataValidation type="list" allowBlank="1" showInputMessage="1" showErrorMessage="1" sqref="E11:F46" xr:uid="{AF127B18-159B-4672-82D7-2DA4B7336FCE}">
      <formula1>Performed_By</formula1>
    </dataValidation>
    <dataValidation type="list" allowBlank="1" showInputMessage="1" showErrorMessage="1" sqref="B11:C46" xr:uid="{AC993B73-AE17-4E4A-A5C3-9145DE926AFB}">
      <formula1>Soft_Cost</formula1>
    </dataValidation>
    <dataValidation type="list" allowBlank="1" showInputMessage="1" showErrorMessage="1" sqref="O11:O46" xr:uid="{D7C81A6E-476A-41D9-AB3C-BFFDE58B4760}">
      <formula1>DI_Name</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sheetPr>
  <dimension ref="B1:AM55"/>
  <sheetViews>
    <sheetView showGridLines="0" workbookViewId="0">
      <selection activeCell="E9" sqref="E9:F9"/>
    </sheetView>
  </sheetViews>
  <sheetFormatPr defaultRowHeight="13.2" x14ac:dyDescent="0.25"/>
  <cols>
    <col min="1" max="1" width="3.33203125" customWidth="1"/>
    <col min="2" max="2" width="45.6640625" customWidth="1"/>
    <col min="3" max="4" width="17.33203125" customWidth="1"/>
    <col min="5" max="5" width="17.33203125" style="359" customWidth="1"/>
    <col min="6" max="6" width="10.33203125" style="359" customWidth="1"/>
    <col min="7" max="7" width="5.33203125" customWidth="1"/>
    <col min="8" max="8" width="8.33203125" customWidth="1"/>
    <col min="9" max="9" width="16.33203125" customWidth="1"/>
    <col min="10" max="10" width="18.33203125" customWidth="1"/>
  </cols>
  <sheetData>
    <row r="1" spans="2:39" ht="13.8" thickBot="1" x14ac:dyDescent="0.3"/>
    <row r="2" spans="2:39" ht="39" customHeight="1" thickTop="1" thickBot="1" x14ac:dyDescent="0.35">
      <c r="B2" s="812" t="s">
        <v>69</v>
      </c>
      <c r="C2" s="813"/>
      <c r="D2" s="813"/>
      <c r="E2" s="813"/>
      <c r="F2" s="813"/>
      <c r="G2" s="813"/>
      <c r="H2" s="813"/>
      <c r="I2" s="813"/>
      <c r="J2" s="814"/>
      <c r="K2" s="134"/>
      <c r="L2" s="135"/>
      <c r="M2" s="133"/>
      <c r="N2" s="133"/>
      <c r="O2" s="133"/>
      <c r="P2" s="133"/>
      <c r="Q2" s="133"/>
    </row>
    <row r="3" spans="2:39" ht="19.2" customHeight="1" x14ac:dyDescent="0.25">
      <c r="B3" s="660" t="s">
        <v>9</v>
      </c>
      <c r="C3" s="662"/>
      <c r="D3" s="716" t="s">
        <v>55</v>
      </c>
      <c r="E3" s="661"/>
      <c r="F3" s="661"/>
      <c r="G3" s="609"/>
      <c r="H3" s="610"/>
      <c r="I3" s="111" t="s">
        <v>11</v>
      </c>
      <c r="J3" s="136" t="s">
        <v>38</v>
      </c>
    </row>
    <row r="4" spans="2:39" ht="19.2" customHeight="1" thickBot="1" x14ac:dyDescent="0.3">
      <c r="B4" s="840">
        <f>Summary!B5</f>
        <v>0</v>
      </c>
      <c r="C4" s="841"/>
      <c r="D4" s="823">
        <f>Summary!C5</f>
        <v>0</v>
      </c>
      <c r="E4" s="824"/>
      <c r="F4" s="824"/>
      <c r="G4" s="825"/>
      <c r="H4" s="826"/>
      <c r="I4" s="247" t="str">
        <f>Summary!D5</f>
        <v>A</v>
      </c>
      <c r="J4" s="248">
        <f>Summary!F5</f>
        <v>0</v>
      </c>
    </row>
    <row r="5" spans="2:39" ht="26.25" customHeight="1" thickBot="1" x14ac:dyDescent="0.3">
      <c r="B5" s="836" t="s">
        <v>72</v>
      </c>
      <c r="C5" s="837"/>
      <c r="D5" s="827" t="s">
        <v>75</v>
      </c>
      <c r="E5" s="828"/>
      <c r="F5" s="828"/>
      <c r="G5" s="829"/>
      <c r="H5" s="739"/>
      <c r="I5" s="168" t="s">
        <v>76</v>
      </c>
      <c r="J5" s="170" t="s">
        <v>70</v>
      </c>
    </row>
    <row r="6" spans="2:39" ht="19.2" customHeight="1" thickBot="1" x14ac:dyDescent="0.3">
      <c r="B6" s="838"/>
      <c r="C6" s="839"/>
      <c r="D6" s="830"/>
      <c r="E6" s="831"/>
      <c r="F6" s="831"/>
      <c r="G6" s="832"/>
      <c r="H6" s="833"/>
      <c r="I6" s="169"/>
      <c r="J6" s="171">
        <f>J7+J20+J33</f>
        <v>0</v>
      </c>
    </row>
    <row r="7" spans="2:39" ht="18.75" customHeight="1" x14ac:dyDescent="0.25">
      <c r="B7" s="815" t="s">
        <v>74</v>
      </c>
      <c r="C7" s="816"/>
      <c r="D7" s="816"/>
      <c r="E7" s="816"/>
      <c r="F7" s="816"/>
      <c r="G7" s="816"/>
      <c r="H7" s="816"/>
      <c r="I7" s="819" t="s">
        <v>71</v>
      </c>
      <c r="J7" s="821">
        <f>SUM(J10:J19)</f>
        <v>0</v>
      </c>
    </row>
    <row r="8" spans="2:39" ht="19.2" customHeight="1" x14ac:dyDescent="0.25">
      <c r="B8" s="817"/>
      <c r="C8" s="818"/>
      <c r="D8" s="818"/>
      <c r="E8" s="818"/>
      <c r="F8" s="818"/>
      <c r="G8" s="818"/>
      <c r="H8" s="818"/>
      <c r="I8" s="820"/>
      <c r="J8" s="822"/>
      <c r="AM8" s="115">
        <f>SUM(J10:J19)</f>
        <v>0</v>
      </c>
    </row>
    <row r="9" spans="2:39" ht="25.2" customHeight="1" x14ac:dyDescent="0.25">
      <c r="B9" s="116" t="s">
        <v>80</v>
      </c>
      <c r="C9" s="112" t="s">
        <v>73</v>
      </c>
      <c r="D9" s="202" t="s">
        <v>107</v>
      </c>
      <c r="E9" s="297" t="s">
        <v>302</v>
      </c>
      <c r="F9" s="297" t="s">
        <v>292</v>
      </c>
      <c r="G9" s="842" t="s">
        <v>26</v>
      </c>
      <c r="H9" s="843"/>
      <c r="I9" s="109" t="s">
        <v>29</v>
      </c>
      <c r="J9" s="110" t="s">
        <v>12</v>
      </c>
    </row>
    <row r="10" spans="2:39" ht="25.2" customHeight="1" x14ac:dyDescent="0.25">
      <c r="B10" s="113"/>
      <c r="C10" s="114"/>
      <c r="D10" s="197"/>
      <c r="E10" s="360"/>
      <c r="F10" s="362" t="str">
        <f>IF(E10="","",VLOOKUP(E10,Summary!$L$6:$M$106,2,FALSE))</f>
        <v/>
      </c>
      <c r="G10" s="834"/>
      <c r="H10" s="835"/>
      <c r="I10" s="213"/>
      <c r="J10" s="64">
        <f>(G10*I10)</f>
        <v>0</v>
      </c>
    </row>
    <row r="11" spans="2:39" ht="25.2" customHeight="1" x14ac:dyDescent="0.25">
      <c r="B11" s="113"/>
      <c r="C11" s="114"/>
      <c r="D11" s="197"/>
      <c r="E11" s="360"/>
      <c r="F11" s="362" t="str">
        <f>IF(E11="","",VLOOKUP(E11,Summary!$L$6:$M$106,2,FALSE))</f>
        <v/>
      </c>
      <c r="G11" s="834"/>
      <c r="H11" s="835"/>
      <c r="I11" s="213"/>
      <c r="J11" s="64">
        <f t="shared" ref="J11:J19" si="0">(G11*I11)</f>
        <v>0</v>
      </c>
    </row>
    <row r="12" spans="2:39" ht="25.2" customHeight="1" x14ac:dyDescent="0.25">
      <c r="B12" s="113"/>
      <c r="C12" s="114"/>
      <c r="D12" s="197"/>
      <c r="E12" s="360"/>
      <c r="F12" s="362" t="str">
        <f>IF(E12="","",VLOOKUP(E12,Summary!$L$6:$M$106,2,FALSE))</f>
        <v/>
      </c>
      <c r="G12" s="834"/>
      <c r="H12" s="835"/>
      <c r="I12" s="213"/>
      <c r="J12" s="64">
        <f t="shared" si="0"/>
        <v>0</v>
      </c>
    </row>
    <row r="13" spans="2:39" ht="25.2" customHeight="1" x14ac:dyDescent="0.25">
      <c r="B13" s="113"/>
      <c r="C13" s="114"/>
      <c r="D13" s="197"/>
      <c r="E13" s="360"/>
      <c r="F13" s="362" t="str">
        <f>IF(E13="","",VLOOKUP(E13,Summary!$L$6:$M$106,2,FALSE))</f>
        <v/>
      </c>
      <c r="G13" s="834"/>
      <c r="H13" s="835"/>
      <c r="I13" s="213"/>
      <c r="J13" s="64">
        <f t="shared" si="0"/>
        <v>0</v>
      </c>
    </row>
    <row r="14" spans="2:39" ht="25.2" customHeight="1" x14ac:dyDescent="0.25">
      <c r="B14" s="113"/>
      <c r="C14" s="114"/>
      <c r="D14" s="197"/>
      <c r="E14" s="360"/>
      <c r="F14" s="362" t="str">
        <f>IF(E14="","",VLOOKUP(E14,Summary!$L$6:$M$106,2,FALSE))</f>
        <v/>
      </c>
      <c r="G14" s="834"/>
      <c r="H14" s="835"/>
      <c r="I14" s="213"/>
      <c r="J14" s="64">
        <f t="shared" si="0"/>
        <v>0</v>
      </c>
    </row>
    <row r="15" spans="2:39" ht="25.2" customHeight="1" x14ac:dyDescent="0.25">
      <c r="B15" s="113"/>
      <c r="C15" s="114"/>
      <c r="D15" s="197"/>
      <c r="E15" s="360"/>
      <c r="F15" s="362" t="str">
        <f>IF(E15="","",VLOOKUP(E15,Summary!$L$6:$M$106,2,FALSE))</f>
        <v/>
      </c>
      <c r="G15" s="834"/>
      <c r="H15" s="835"/>
      <c r="I15" s="213"/>
      <c r="J15" s="64">
        <f t="shared" si="0"/>
        <v>0</v>
      </c>
    </row>
    <row r="16" spans="2:39" ht="25.2" customHeight="1" x14ac:dyDescent="0.25">
      <c r="B16" s="113"/>
      <c r="C16" s="114"/>
      <c r="D16" s="197"/>
      <c r="E16" s="360"/>
      <c r="F16" s="362" t="str">
        <f>IF(E16="","",VLOOKUP(E16,Summary!$L$6:$M$106,2,FALSE))</f>
        <v/>
      </c>
      <c r="G16" s="834"/>
      <c r="H16" s="835"/>
      <c r="I16" s="213"/>
      <c r="J16" s="64">
        <f t="shared" si="0"/>
        <v>0</v>
      </c>
    </row>
    <row r="17" spans="2:17" ht="25.2" customHeight="1" x14ac:dyDescent="0.25">
      <c r="B17" s="113"/>
      <c r="C17" s="114"/>
      <c r="D17" s="197"/>
      <c r="E17" s="360"/>
      <c r="F17" s="362" t="str">
        <f>IF(E17="","",VLOOKUP(E17,Summary!$L$6:$M$106,2,FALSE))</f>
        <v/>
      </c>
      <c r="G17" s="834"/>
      <c r="H17" s="835"/>
      <c r="I17" s="213"/>
      <c r="J17" s="64">
        <f t="shared" si="0"/>
        <v>0</v>
      </c>
    </row>
    <row r="18" spans="2:17" ht="25.2" customHeight="1" x14ac:dyDescent="0.25">
      <c r="B18" s="113"/>
      <c r="C18" s="114"/>
      <c r="D18" s="197"/>
      <c r="E18" s="360"/>
      <c r="F18" s="362" t="str">
        <f>IF(E18="","",VLOOKUP(E18,Summary!$L$6:$M$106,2,FALSE))</f>
        <v/>
      </c>
      <c r="G18" s="834"/>
      <c r="H18" s="835"/>
      <c r="I18" s="213"/>
      <c r="J18" s="64">
        <f t="shared" si="0"/>
        <v>0</v>
      </c>
    </row>
    <row r="19" spans="2:17" ht="25.2" customHeight="1" thickBot="1" x14ac:dyDescent="0.3">
      <c r="B19" s="118"/>
      <c r="C19" s="119"/>
      <c r="D19" s="198"/>
      <c r="E19" s="361"/>
      <c r="F19" s="363" t="str">
        <f>IF(E19="","",VLOOKUP(E19,Summary!$L$6:$M$106,2,FALSE))</f>
        <v/>
      </c>
      <c r="G19" s="834"/>
      <c r="H19" s="835"/>
      <c r="I19" s="213"/>
      <c r="J19" s="64">
        <f t="shared" si="0"/>
        <v>0</v>
      </c>
    </row>
    <row r="20" spans="2:17" ht="18.75" customHeight="1" thickTop="1" x14ac:dyDescent="0.25">
      <c r="B20" s="815" t="s">
        <v>77</v>
      </c>
      <c r="C20" s="816"/>
      <c r="D20" s="816"/>
      <c r="E20" s="816"/>
      <c r="F20" s="816"/>
      <c r="G20" s="846"/>
      <c r="H20" s="846"/>
      <c r="I20" s="847" t="s">
        <v>78</v>
      </c>
      <c r="J20" s="848">
        <f>SUM(J23:J32)</f>
        <v>0</v>
      </c>
      <c r="K20" s="133"/>
      <c r="L20" s="133"/>
      <c r="M20" s="133"/>
      <c r="N20" s="133"/>
      <c r="O20" s="133"/>
      <c r="P20" s="133"/>
      <c r="Q20" s="133"/>
    </row>
    <row r="21" spans="2:17" ht="20.25" customHeight="1" x14ac:dyDescent="0.25">
      <c r="B21" s="817"/>
      <c r="C21" s="818"/>
      <c r="D21" s="818"/>
      <c r="E21" s="818"/>
      <c r="F21" s="818"/>
      <c r="G21" s="818"/>
      <c r="H21" s="818"/>
      <c r="I21" s="820"/>
      <c r="J21" s="849"/>
    </row>
    <row r="22" spans="2:17" ht="25.2" customHeight="1" x14ac:dyDescent="0.25">
      <c r="B22" s="116" t="s">
        <v>79</v>
      </c>
      <c r="C22" s="108" t="s">
        <v>81</v>
      </c>
      <c r="D22" s="202" t="s">
        <v>111</v>
      </c>
      <c r="E22" s="297" t="s">
        <v>302</v>
      </c>
      <c r="F22" s="297" t="s">
        <v>292</v>
      </c>
      <c r="G22" s="842" t="s">
        <v>26</v>
      </c>
      <c r="H22" s="833"/>
      <c r="I22" s="108" t="s">
        <v>1</v>
      </c>
      <c r="J22" s="117" t="s">
        <v>12</v>
      </c>
    </row>
    <row r="23" spans="2:17" ht="25.2" customHeight="1" x14ac:dyDescent="0.25">
      <c r="B23" s="113"/>
      <c r="C23" s="114"/>
      <c r="D23" s="197"/>
      <c r="E23" s="360"/>
      <c r="F23" s="362" t="str">
        <f>IF(E23="","",VLOOKUP(E23,Summary!$L$6:$M$106,2,FALSE))</f>
        <v/>
      </c>
      <c r="G23" s="834"/>
      <c r="H23" s="835"/>
      <c r="I23" s="122"/>
      <c r="J23" s="120">
        <f>G23*I23</f>
        <v>0</v>
      </c>
    </row>
    <row r="24" spans="2:17" ht="25.2" customHeight="1" x14ac:dyDescent="0.25">
      <c r="B24" s="113"/>
      <c r="C24" s="114"/>
      <c r="D24" s="197"/>
      <c r="E24" s="360"/>
      <c r="F24" s="362" t="str">
        <f>IF(E24="","",VLOOKUP(E24,Summary!$L$6:$M$106,2,FALSE))</f>
        <v/>
      </c>
      <c r="G24" s="834"/>
      <c r="H24" s="835"/>
      <c r="I24" s="122"/>
      <c r="J24" s="120">
        <f t="shared" ref="J24:J32" si="1">G24*I24</f>
        <v>0</v>
      </c>
    </row>
    <row r="25" spans="2:17" ht="25.2" customHeight="1" x14ac:dyDescent="0.25">
      <c r="B25" s="113"/>
      <c r="C25" s="114"/>
      <c r="D25" s="197"/>
      <c r="E25" s="360"/>
      <c r="F25" s="362" t="str">
        <f>IF(E25="","",VLOOKUP(E25,Summary!$L$6:$M$106,2,FALSE))</f>
        <v/>
      </c>
      <c r="G25" s="834"/>
      <c r="H25" s="835"/>
      <c r="I25" s="122"/>
      <c r="J25" s="120">
        <f t="shared" si="1"/>
        <v>0</v>
      </c>
    </row>
    <row r="26" spans="2:17" ht="25.2" customHeight="1" x14ac:dyDescent="0.25">
      <c r="B26" s="113"/>
      <c r="C26" s="114"/>
      <c r="D26" s="197"/>
      <c r="E26" s="360"/>
      <c r="F26" s="362" t="str">
        <f>IF(E26="","",VLOOKUP(E26,Summary!$L$6:$M$106,2,FALSE))</f>
        <v/>
      </c>
      <c r="G26" s="834"/>
      <c r="H26" s="835"/>
      <c r="I26" s="122"/>
      <c r="J26" s="120">
        <f t="shared" si="1"/>
        <v>0</v>
      </c>
    </row>
    <row r="27" spans="2:17" ht="25.2" customHeight="1" x14ac:dyDescent="0.25">
      <c r="B27" s="113"/>
      <c r="C27" s="114"/>
      <c r="D27" s="197"/>
      <c r="E27" s="360"/>
      <c r="F27" s="362" t="str">
        <f>IF(E27="","",VLOOKUP(E27,Summary!$L$6:$M$106,2,FALSE))</f>
        <v/>
      </c>
      <c r="G27" s="834"/>
      <c r="H27" s="835"/>
      <c r="I27" s="122"/>
      <c r="J27" s="120">
        <f t="shared" si="1"/>
        <v>0</v>
      </c>
    </row>
    <row r="28" spans="2:17" ht="25.2" customHeight="1" x14ac:dyDescent="0.25">
      <c r="B28" s="113"/>
      <c r="C28" s="114"/>
      <c r="D28" s="197"/>
      <c r="E28" s="360"/>
      <c r="F28" s="362" t="str">
        <f>IF(E28="","",VLOOKUP(E28,Summary!$L$6:$M$106,2,FALSE))</f>
        <v/>
      </c>
      <c r="G28" s="834"/>
      <c r="H28" s="835"/>
      <c r="I28" s="122"/>
      <c r="J28" s="120">
        <f t="shared" si="1"/>
        <v>0</v>
      </c>
    </row>
    <row r="29" spans="2:17" ht="25.2" customHeight="1" x14ac:dyDescent="0.25">
      <c r="B29" s="113"/>
      <c r="C29" s="114"/>
      <c r="D29" s="197"/>
      <c r="E29" s="360"/>
      <c r="F29" s="362" t="str">
        <f>IF(E29="","",VLOOKUP(E29,Summary!$L$6:$M$106,2,FALSE))</f>
        <v/>
      </c>
      <c r="G29" s="834"/>
      <c r="H29" s="835"/>
      <c r="I29" s="122"/>
      <c r="J29" s="120">
        <f t="shared" si="1"/>
        <v>0</v>
      </c>
    </row>
    <row r="30" spans="2:17" ht="25.2" customHeight="1" x14ac:dyDescent="0.25">
      <c r="B30" s="113"/>
      <c r="C30" s="114"/>
      <c r="D30" s="197"/>
      <c r="E30" s="360"/>
      <c r="F30" s="362" t="str">
        <f>IF(E30="","",VLOOKUP(E30,Summary!$L$6:$M$106,2,FALSE))</f>
        <v/>
      </c>
      <c r="G30" s="834"/>
      <c r="H30" s="835"/>
      <c r="I30" s="122"/>
      <c r="J30" s="120">
        <f t="shared" si="1"/>
        <v>0</v>
      </c>
    </row>
    <row r="31" spans="2:17" ht="25.2" customHeight="1" x14ac:dyDescent="0.25">
      <c r="B31" s="113"/>
      <c r="C31" s="114"/>
      <c r="D31" s="197"/>
      <c r="E31" s="360"/>
      <c r="F31" s="362" t="str">
        <f>IF(E31="","",VLOOKUP(E31,Summary!$L$6:$M$106,2,FALSE))</f>
        <v/>
      </c>
      <c r="G31" s="834"/>
      <c r="H31" s="835"/>
      <c r="I31" s="122"/>
      <c r="J31" s="120">
        <f t="shared" si="1"/>
        <v>0</v>
      </c>
    </row>
    <row r="32" spans="2:17" ht="25.2" customHeight="1" thickBot="1" x14ac:dyDescent="0.3">
      <c r="B32" s="118"/>
      <c r="C32" s="119"/>
      <c r="D32" s="198"/>
      <c r="E32" s="361"/>
      <c r="F32" s="363" t="str">
        <f>IF(E32="","",VLOOKUP(E32,Summary!$L$6:$M$106,2,FALSE))</f>
        <v/>
      </c>
      <c r="G32" s="844"/>
      <c r="H32" s="845"/>
      <c r="I32" s="123"/>
      <c r="J32" s="120">
        <f t="shared" si="1"/>
        <v>0</v>
      </c>
    </row>
    <row r="33" spans="2:17" ht="20.25" customHeight="1" thickTop="1" x14ac:dyDescent="0.25">
      <c r="B33" s="815" t="s">
        <v>82</v>
      </c>
      <c r="C33" s="816"/>
      <c r="D33" s="816"/>
      <c r="E33" s="816"/>
      <c r="F33" s="816"/>
      <c r="G33" s="846"/>
      <c r="H33" s="846"/>
      <c r="I33" s="847" t="s">
        <v>83</v>
      </c>
      <c r="J33" s="848">
        <f>SUM(J36:J55)</f>
        <v>0</v>
      </c>
      <c r="K33" s="133"/>
      <c r="L33" s="133"/>
      <c r="M33" s="133"/>
      <c r="N33" s="133"/>
      <c r="O33" s="133"/>
      <c r="P33" s="133"/>
      <c r="Q33" s="133"/>
    </row>
    <row r="34" spans="2:17" ht="20.25" customHeight="1" x14ac:dyDescent="0.25">
      <c r="B34" s="850"/>
      <c r="C34" s="851"/>
      <c r="D34" s="851"/>
      <c r="E34" s="851"/>
      <c r="F34" s="851"/>
      <c r="G34" s="851"/>
      <c r="H34" s="851"/>
      <c r="I34" s="819"/>
      <c r="J34" s="849"/>
    </row>
    <row r="35" spans="2:17" ht="25.2" customHeight="1" x14ac:dyDescent="0.25">
      <c r="B35" s="107" t="s">
        <v>84</v>
      </c>
      <c r="C35" s="109" t="s">
        <v>111</v>
      </c>
      <c r="D35" s="202" t="s">
        <v>112</v>
      </c>
      <c r="E35" s="297" t="s">
        <v>302</v>
      </c>
      <c r="F35" s="297" t="s">
        <v>292</v>
      </c>
      <c r="G35" s="842" t="s">
        <v>4</v>
      </c>
      <c r="H35" s="843"/>
      <c r="I35" s="109" t="s">
        <v>1</v>
      </c>
      <c r="J35" s="110" t="s">
        <v>12</v>
      </c>
    </row>
    <row r="36" spans="2:17" ht="25.2" customHeight="1" x14ac:dyDescent="0.25">
      <c r="B36" s="121"/>
      <c r="C36" s="114"/>
      <c r="D36" s="197"/>
      <c r="E36" s="360"/>
      <c r="F36" s="362" t="str">
        <f>IF(E36="","",VLOOKUP(E36,Summary!$L$6:$M$106,2,FALSE))</f>
        <v/>
      </c>
      <c r="G36" s="852"/>
      <c r="H36" s="853"/>
      <c r="I36" s="122"/>
      <c r="J36" s="120">
        <f>G36*I36</f>
        <v>0</v>
      </c>
    </row>
    <row r="37" spans="2:17" ht="25.2" customHeight="1" x14ac:dyDescent="0.25">
      <c r="B37" s="113"/>
      <c r="C37" s="114"/>
      <c r="D37" s="197"/>
      <c r="E37" s="360"/>
      <c r="F37" s="362" t="str">
        <f>IF(E37="","",VLOOKUP(E37,Summary!$L$6:$M$106,2,FALSE))</f>
        <v/>
      </c>
      <c r="G37" s="852"/>
      <c r="H37" s="853"/>
      <c r="I37" s="122"/>
      <c r="J37" s="120">
        <f t="shared" ref="J37:J55" si="2">G37*I37</f>
        <v>0</v>
      </c>
    </row>
    <row r="38" spans="2:17" ht="25.2" customHeight="1" x14ac:dyDescent="0.25">
      <c r="B38" s="113"/>
      <c r="C38" s="114"/>
      <c r="D38" s="197"/>
      <c r="E38" s="360"/>
      <c r="F38" s="362" t="str">
        <f>IF(E38="","",VLOOKUP(E38,Summary!$L$6:$M$106,2,FALSE))</f>
        <v/>
      </c>
      <c r="G38" s="852"/>
      <c r="H38" s="853"/>
      <c r="I38" s="122"/>
      <c r="J38" s="120">
        <f t="shared" si="2"/>
        <v>0</v>
      </c>
    </row>
    <row r="39" spans="2:17" ht="25.2" customHeight="1" x14ac:dyDescent="0.25">
      <c r="B39" s="113"/>
      <c r="C39" s="114"/>
      <c r="D39" s="197"/>
      <c r="E39" s="360"/>
      <c r="F39" s="362" t="str">
        <f>IF(E39="","",VLOOKUP(E39,Summary!$L$6:$M$106,2,FALSE))</f>
        <v/>
      </c>
      <c r="G39" s="852"/>
      <c r="H39" s="853"/>
      <c r="I39" s="122"/>
      <c r="J39" s="120">
        <f t="shared" si="2"/>
        <v>0</v>
      </c>
    </row>
    <row r="40" spans="2:17" ht="25.2" customHeight="1" x14ac:dyDescent="0.25">
      <c r="B40" s="113"/>
      <c r="C40" s="114"/>
      <c r="D40" s="197"/>
      <c r="E40" s="360"/>
      <c r="F40" s="362" t="str">
        <f>IF(E40="","",VLOOKUP(E40,Summary!$L$6:$M$106,2,FALSE))</f>
        <v/>
      </c>
      <c r="G40" s="852"/>
      <c r="H40" s="853"/>
      <c r="I40" s="122">
        <v>0</v>
      </c>
      <c r="J40" s="120">
        <f t="shared" si="2"/>
        <v>0</v>
      </c>
    </row>
    <row r="41" spans="2:17" ht="25.2" customHeight="1" x14ac:dyDescent="0.25">
      <c r="B41" s="113"/>
      <c r="C41" s="114"/>
      <c r="D41" s="197"/>
      <c r="E41" s="360"/>
      <c r="F41" s="362" t="str">
        <f>IF(E41="","",VLOOKUP(E41,Summary!$L$6:$M$106,2,FALSE))</f>
        <v/>
      </c>
      <c r="G41" s="852"/>
      <c r="H41" s="853"/>
      <c r="I41" s="122">
        <v>0</v>
      </c>
      <c r="J41" s="120">
        <f t="shared" si="2"/>
        <v>0</v>
      </c>
    </row>
    <row r="42" spans="2:17" ht="25.2" customHeight="1" x14ac:dyDescent="0.25">
      <c r="B42" s="113"/>
      <c r="C42" s="114"/>
      <c r="D42" s="197"/>
      <c r="E42" s="360"/>
      <c r="F42" s="362" t="str">
        <f>IF(E42="","",VLOOKUP(E42,Summary!$L$6:$M$106,2,FALSE))</f>
        <v/>
      </c>
      <c r="G42" s="852"/>
      <c r="H42" s="853"/>
      <c r="I42" s="122">
        <v>0</v>
      </c>
      <c r="J42" s="120">
        <f t="shared" si="2"/>
        <v>0</v>
      </c>
    </row>
    <row r="43" spans="2:17" ht="25.2" customHeight="1" x14ac:dyDescent="0.25">
      <c r="B43" s="113"/>
      <c r="C43" s="114"/>
      <c r="D43" s="197"/>
      <c r="E43" s="360"/>
      <c r="F43" s="362" t="str">
        <f>IF(E43="","",VLOOKUP(E43,Summary!$L$6:$M$106,2,FALSE))</f>
        <v/>
      </c>
      <c r="G43" s="852"/>
      <c r="H43" s="853"/>
      <c r="I43" s="122">
        <v>0</v>
      </c>
      <c r="J43" s="120">
        <f t="shared" si="2"/>
        <v>0</v>
      </c>
    </row>
    <row r="44" spans="2:17" ht="25.2" customHeight="1" x14ac:dyDescent="0.25">
      <c r="B44" s="113"/>
      <c r="C44" s="114"/>
      <c r="D44" s="197"/>
      <c r="E44" s="360"/>
      <c r="F44" s="362" t="str">
        <f>IF(E44="","",VLOOKUP(E44,Summary!$L$6:$M$106,2,FALSE))</f>
        <v/>
      </c>
      <c r="G44" s="852"/>
      <c r="H44" s="853"/>
      <c r="I44" s="122">
        <v>0</v>
      </c>
      <c r="J44" s="120">
        <f t="shared" si="2"/>
        <v>0</v>
      </c>
    </row>
    <row r="45" spans="2:17" ht="25.2" customHeight="1" x14ac:dyDescent="0.25">
      <c r="B45" s="113"/>
      <c r="C45" s="114"/>
      <c r="D45" s="197"/>
      <c r="E45" s="360"/>
      <c r="F45" s="362" t="str">
        <f>IF(E45="","",VLOOKUP(E45,Summary!$L$6:$M$106,2,FALSE))</f>
        <v/>
      </c>
      <c r="G45" s="852"/>
      <c r="H45" s="853"/>
      <c r="I45" s="122">
        <v>0</v>
      </c>
      <c r="J45" s="120">
        <f t="shared" si="2"/>
        <v>0</v>
      </c>
    </row>
    <row r="46" spans="2:17" ht="25.2" customHeight="1" x14ac:dyDescent="0.25">
      <c r="B46" s="113"/>
      <c r="C46" s="114"/>
      <c r="D46" s="197"/>
      <c r="E46" s="360"/>
      <c r="F46" s="362" t="str">
        <f>IF(E46="","",VLOOKUP(E46,Summary!$L$6:$M$106,2,FALSE))</f>
        <v/>
      </c>
      <c r="G46" s="852"/>
      <c r="H46" s="853"/>
      <c r="I46" s="122">
        <v>0</v>
      </c>
      <c r="J46" s="120">
        <f t="shared" si="2"/>
        <v>0</v>
      </c>
    </row>
    <row r="47" spans="2:17" ht="25.2" customHeight="1" x14ac:dyDescent="0.25">
      <c r="B47" s="113"/>
      <c r="C47" s="114"/>
      <c r="D47" s="197"/>
      <c r="E47" s="360"/>
      <c r="F47" s="362" t="str">
        <f>IF(E47="","",VLOOKUP(E47,Summary!$L$6:$M$106,2,FALSE))</f>
        <v/>
      </c>
      <c r="G47" s="852"/>
      <c r="H47" s="853"/>
      <c r="I47" s="122">
        <v>0</v>
      </c>
      <c r="J47" s="120">
        <f t="shared" si="2"/>
        <v>0</v>
      </c>
    </row>
    <row r="48" spans="2:17" ht="25.2" customHeight="1" x14ac:dyDescent="0.25">
      <c r="B48" s="113"/>
      <c r="C48" s="114"/>
      <c r="D48" s="197"/>
      <c r="E48" s="360"/>
      <c r="F48" s="362" t="str">
        <f>IF(E48="","",VLOOKUP(E48,Summary!$L$6:$M$106,2,FALSE))</f>
        <v/>
      </c>
      <c r="G48" s="852"/>
      <c r="H48" s="853"/>
      <c r="I48" s="122">
        <v>0</v>
      </c>
      <c r="J48" s="120">
        <f t="shared" si="2"/>
        <v>0</v>
      </c>
    </row>
    <row r="49" spans="2:10" ht="25.2" customHeight="1" x14ac:dyDescent="0.25">
      <c r="B49" s="113"/>
      <c r="C49" s="114"/>
      <c r="D49" s="197"/>
      <c r="E49" s="360"/>
      <c r="F49" s="362" t="str">
        <f>IF(E49="","",VLOOKUP(E49,Summary!$L$6:$M$106,2,FALSE))</f>
        <v/>
      </c>
      <c r="G49" s="852"/>
      <c r="H49" s="853"/>
      <c r="I49" s="122">
        <v>0</v>
      </c>
      <c r="J49" s="120">
        <f t="shared" si="2"/>
        <v>0</v>
      </c>
    </row>
    <row r="50" spans="2:10" ht="25.2" customHeight="1" x14ac:dyDescent="0.25">
      <c r="B50" s="113"/>
      <c r="C50" s="114"/>
      <c r="D50" s="197"/>
      <c r="E50" s="360"/>
      <c r="F50" s="362" t="str">
        <f>IF(E50="","",VLOOKUP(E50,Summary!$L$6:$M$106,2,FALSE))</f>
        <v/>
      </c>
      <c r="G50" s="852"/>
      <c r="H50" s="853"/>
      <c r="I50" s="122">
        <v>0</v>
      </c>
      <c r="J50" s="120">
        <f t="shared" si="2"/>
        <v>0</v>
      </c>
    </row>
    <row r="51" spans="2:10" ht="25.2" customHeight="1" x14ac:dyDescent="0.25">
      <c r="B51" s="113"/>
      <c r="C51" s="114"/>
      <c r="D51" s="197"/>
      <c r="E51" s="360"/>
      <c r="F51" s="362" t="str">
        <f>IF(E51="","",VLOOKUP(E51,Summary!$L$6:$M$106,2,FALSE))</f>
        <v/>
      </c>
      <c r="G51" s="852"/>
      <c r="H51" s="853"/>
      <c r="I51" s="122">
        <v>0</v>
      </c>
      <c r="J51" s="120">
        <f t="shared" si="2"/>
        <v>0</v>
      </c>
    </row>
    <row r="52" spans="2:10" ht="25.2" customHeight="1" x14ac:dyDescent="0.25">
      <c r="B52" s="113"/>
      <c r="C52" s="114"/>
      <c r="D52" s="197"/>
      <c r="E52" s="360"/>
      <c r="F52" s="362" t="str">
        <f>IF(E52="","",VLOOKUP(E52,Summary!$L$6:$M$106,2,FALSE))</f>
        <v/>
      </c>
      <c r="G52" s="852"/>
      <c r="H52" s="853"/>
      <c r="I52" s="122">
        <v>0</v>
      </c>
      <c r="J52" s="120">
        <f t="shared" si="2"/>
        <v>0</v>
      </c>
    </row>
    <row r="53" spans="2:10" ht="25.2" customHeight="1" x14ac:dyDescent="0.25">
      <c r="B53" s="113"/>
      <c r="C53" s="114"/>
      <c r="D53" s="197"/>
      <c r="E53" s="360"/>
      <c r="F53" s="362" t="str">
        <f>IF(E53="","",VLOOKUP(E53,Summary!$L$6:$M$106,2,FALSE))</f>
        <v/>
      </c>
      <c r="G53" s="852"/>
      <c r="H53" s="853"/>
      <c r="I53" s="122">
        <v>0</v>
      </c>
      <c r="J53" s="120">
        <f t="shared" si="2"/>
        <v>0</v>
      </c>
    </row>
    <row r="54" spans="2:10" ht="25.2" customHeight="1" x14ac:dyDescent="0.25">
      <c r="B54" s="113"/>
      <c r="C54" s="114"/>
      <c r="D54" s="197"/>
      <c r="E54" s="360"/>
      <c r="F54" s="362" t="str">
        <f>IF(E54="","",VLOOKUP(E54,Summary!$L$6:$M$106,2,FALSE))</f>
        <v/>
      </c>
      <c r="G54" s="852"/>
      <c r="H54" s="853"/>
      <c r="I54" s="122">
        <v>0</v>
      </c>
      <c r="J54" s="120">
        <f t="shared" si="2"/>
        <v>0</v>
      </c>
    </row>
    <row r="55" spans="2:10" ht="25.2" customHeight="1" thickBot="1" x14ac:dyDescent="0.3">
      <c r="B55" s="118"/>
      <c r="C55" s="119"/>
      <c r="D55" s="198"/>
      <c r="E55" s="361"/>
      <c r="F55" s="363" t="str">
        <f>IF(E55="","",VLOOKUP(E55,Summary!$L$6:$M$106,2,FALSE))</f>
        <v/>
      </c>
      <c r="G55" s="854"/>
      <c r="H55" s="855"/>
      <c r="I55" s="123">
        <v>0</v>
      </c>
      <c r="J55" s="364">
        <f t="shared" si="2"/>
        <v>0</v>
      </c>
    </row>
  </sheetData>
  <mergeCells count="61">
    <mergeCell ref="G53:H53"/>
    <mergeCell ref="G54:H54"/>
    <mergeCell ref="G55:H55"/>
    <mergeCell ref="G47:H47"/>
    <mergeCell ref="G48:H48"/>
    <mergeCell ref="G49:H49"/>
    <mergeCell ref="G50:H50"/>
    <mergeCell ref="G51:H51"/>
    <mergeCell ref="G52:H52"/>
    <mergeCell ref="G46:H46"/>
    <mergeCell ref="G35:H35"/>
    <mergeCell ref="G36:H36"/>
    <mergeCell ref="G37:H37"/>
    <mergeCell ref="G38:H38"/>
    <mergeCell ref="G39:H39"/>
    <mergeCell ref="G40:H40"/>
    <mergeCell ref="G41:H41"/>
    <mergeCell ref="G42:H42"/>
    <mergeCell ref="G43:H43"/>
    <mergeCell ref="G44:H44"/>
    <mergeCell ref="G45:H45"/>
    <mergeCell ref="G32:H32"/>
    <mergeCell ref="B20:H21"/>
    <mergeCell ref="I20:I21"/>
    <mergeCell ref="J20:J21"/>
    <mergeCell ref="B33:H34"/>
    <mergeCell ref="I33:I34"/>
    <mergeCell ref="J33:J34"/>
    <mergeCell ref="G26:H26"/>
    <mergeCell ref="G27:H27"/>
    <mergeCell ref="G28:H28"/>
    <mergeCell ref="G29:H29"/>
    <mergeCell ref="G30:H30"/>
    <mergeCell ref="G31:H31"/>
    <mergeCell ref="G22:H22"/>
    <mergeCell ref="G23:H23"/>
    <mergeCell ref="G24:H24"/>
    <mergeCell ref="G25:H25"/>
    <mergeCell ref="G14:H14"/>
    <mergeCell ref="G15:H15"/>
    <mergeCell ref="G16:H16"/>
    <mergeCell ref="G17:H17"/>
    <mergeCell ref="G18:H18"/>
    <mergeCell ref="G19:H19"/>
    <mergeCell ref="G12:H12"/>
    <mergeCell ref="G13:H13"/>
    <mergeCell ref="B5:C5"/>
    <mergeCell ref="B6:C6"/>
    <mergeCell ref="B4:C4"/>
    <mergeCell ref="G9:H9"/>
    <mergeCell ref="G10:H10"/>
    <mergeCell ref="G11:H11"/>
    <mergeCell ref="B2:J2"/>
    <mergeCell ref="B3:C3"/>
    <mergeCell ref="B7:H8"/>
    <mergeCell ref="I7:I8"/>
    <mergeCell ref="J7:J8"/>
    <mergeCell ref="D3:H3"/>
    <mergeCell ref="D4:H4"/>
    <mergeCell ref="D5:H5"/>
    <mergeCell ref="D6:H6"/>
  </mergeCells>
  <dataValidations count="1">
    <dataValidation type="list" allowBlank="1" showInputMessage="1" showErrorMessage="1" sqref="E10:E19 E23:E32 E36:E55" xr:uid="{C4DE1329-40F9-4232-B09E-68C7C273E6F3}">
      <formula1>DI_Name</formula1>
    </dataValidation>
  </dataValidation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BD4D76F64590D4084DD287D7DB8CE78" ma:contentTypeVersion="6" ma:contentTypeDescription="Create a new document." ma:contentTypeScope="" ma:versionID="a1401481ff378a5e67f517d8b724daf8">
  <xsd:schema xmlns:xsd="http://www.w3.org/2001/XMLSchema" xmlns:xs="http://www.w3.org/2001/XMLSchema" xmlns:p="http://schemas.microsoft.com/office/2006/metadata/properties" xmlns:ns2="a9154675-0663-47e7-9fc5-c156253c01b9" xmlns:ns3="4b367108-bdcb-45b9-97c1-8f9dcabb3015" targetNamespace="http://schemas.microsoft.com/office/2006/metadata/properties" ma:root="true" ma:fieldsID="71a4070a0c3b11943d4cef779323a107" ns2:_="" ns3:_="">
    <xsd:import namespace="a9154675-0663-47e7-9fc5-c156253c01b9"/>
    <xsd:import namespace="4b367108-bdcb-45b9-97c1-8f9dcabb3015"/>
    <xsd:element name="properties">
      <xsd:complexType>
        <xsd:sequence>
          <xsd:element name="documentManagement">
            <xsd:complexType>
              <xsd:all>
                <xsd:element ref="ns2:Nav_x002d_L_x002d_1" minOccurs="0"/>
                <xsd:element ref="ns2:Nav_x002d_L_x002d_2" minOccurs="0"/>
                <xsd:element ref="ns2:Nav_x002d_L_x002d_3"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154675-0663-47e7-9fc5-c156253c01b9" elementFormDefault="qualified">
    <xsd:import namespace="http://schemas.microsoft.com/office/2006/documentManagement/types"/>
    <xsd:import namespace="http://schemas.microsoft.com/office/infopath/2007/PartnerControls"/>
    <xsd:element name="Nav_x002d_L_x002d_1" ma:index="4" nillable="true" ma:displayName="Nav-L-1" ma:default="PCOE" ma:format="Dropdown" ma:internalName="Nav_x002d_L_x002d_1" ma:readOnly="false">
      <xsd:simpleType>
        <xsd:restriction base="dms:Choice">
          <xsd:enumeration value="PCOE"/>
          <xsd:enumeration value="Other"/>
        </xsd:restriction>
      </xsd:simpleType>
    </xsd:element>
    <xsd:element name="Nav_x002d_L_x002d_2" ma:index="5" nillable="true" ma:displayName="Nav-L-2" ma:format="Dropdown" ma:internalName="Nav_x002d_L_x002d_2" ma:readOnly="false">
      <xsd:simpleType>
        <xsd:restriction base="dms:Choice">
          <xsd:enumeration value="About"/>
          <xsd:enumeration value="Departments"/>
          <xsd:enumeration value="Early Childhood Education"/>
          <xsd:enumeration value="Educational Services"/>
          <xsd:enumeration value="Other"/>
        </xsd:restriction>
      </xsd:simpleType>
    </xsd:element>
    <xsd:element name="Nav_x002d_L_x002d_3" ma:index="6" nillable="true" ma:displayName="Nav-L-3" ma:format="Dropdown" ma:internalName="Nav_x002d_L_x002d_3" ma:readOnly="false">
      <xsd:simpleType>
        <xsd:restriction base="dms:Choice">
          <xsd:enumeration value="Administrative Services"/>
          <xsd:enumeration value="Agency Initiatives"/>
          <xsd:enumeration value="Board of Education"/>
          <xsd:enumeration value="Business Services"/>
          <xsd:enumeration value="Career Development"/>
          <xsd:enumeration value="Connect with PCOE"/>
          <xsd:enumeration value="County Committee"/>
          <xsd:enumeration value="County Superintendent"/>
          <xsd:enumeration value="Credential Programs"/>
          <xsd:enumeration value="Curriculum and Instruction"/>
          <xsd:enumeration value="Facilities Planning and Construction"/>
          <xsd:enumeration value="Human Resources"/>
          <xsd:enumeration value="Information Technology"/>
          <xsd:enumeration value="Maintenance and Operations"/>
          <xsd:enumeration value="Prevention Supports and Services"/>
          <xsd:enumeration value="SELPA"/>
          <xsd:enumeration value="Special Education"/>
          <xsd:enumeration value="Student Servic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4b367108-bdcb-45b9-97c1-8f9dcabb301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av_x002d_L_x002d_2 xmlns="a9154675-0663-47e7-9fc5-c156253c01b9">Departments</Nav_x002d_L_x002d_2>
    <Nav_x002d_L_x002d_3 xmlns="a9154675-0663-47e7-9fc5-c156253c01b9">Administrative Services</Nav_x002d_L_x002d_3>
    <Nav_x002d_L_x002d_1 xmlns="a9154675-0663-47e7-9fc5-c156253c01b9">PCOE</Nav_x002d_L_x002d_1>
  </documentManagement>
</p:properties>
</file>

<file path=customXml/itemProps1.xml><?xml version="1.0" encoding="utf-8"?>
<ds:datastoreItem xmlns:ds="http://schemas.openxmlformats.org/officeDocument/2006/customXml" ds:itemID="{386D84A4-6695-41D0-82D0-61056C957C90}"/>
</file>

<file path=customXml/itemProps2.xml><?xml version="1.0" encoding="utf-8"?>
<ds:datastoreItem xmlns:ds="http://schemas.openxmlformats.org/officeDocument/2006/customXml" ds:itemID="{CD0898E5-C97A-4584-BFE6-3C036F8838A8}"/>
</file>

<file path=customXml/itemProps3.xml><?xml version="1.0" encoding="utf-8"?>
<ds:datastoreItem xmlns:ds="http://schemas.openxmlformats.org/officeDocument/2006/customXml" ds:itemID="{B2FE4FE0-5E1B-4BF8-B6E6-91E90E763B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Summary</vt:lpstr>
      <vt:lpstr>Labor</vt:lpstr>
      <vt:lpstr>Equipment</vt:lpstr>
      <vt:lpstr>Material</vt:lpstr>
      <vt:lpstr>Contract</vt:lpstr>
      <vt:lpstr>Rented_Equipment</vt:lpstr>
      <vt:lpstr>Purchased_Equipment</vt:lpstr>
      <vt:lpstr>Soft_Costs</vt:lpstr>
      <vt:lpstr>Mutual_Aid</vt:lpstr>
      <vt:lpstr>Insurance_Reductions</vt:lpstr>
      <vt:lpstr>Activity_Location_Listing</vt:lpstr>
      <vt:lpstr>Activity_list</vt:lpstr>
      <vt:lpstr>FEMA_2021_Equipment_Rates</vt:lpstr>
      <vt:lpstr>Additional_Units</vt:lpstr>
      <vt:lpstr>Benefit_Type</vt:lpstr>
      <vt:lpstr>Debris_Monitored</vt:lpstr>
      <vt:lpstr>Debris_Type</vt:lpstr>
      <vt:lpstr>Determine</vt:lpstr>
      <vt:lpstr>Hours_Miles</vt:lpstr>
      <vt:lpstr>How_Quantity_Determined</vt:lpstr>
      <vt:lpstr>Labor_Type</vt:lpstr>
      <vt:lpstr>Performed_By</vt:lpstr>
      <vt:lpstr>Contract!Print_Area</vt:lpstr>
      <vt:lpstr>Equipment!Print_Area</vt:lpstr>
      <vt:lpstr>Labor!Print_Area</vt:lpstr>
      <vt:lpstr>Material!Print_Area</vt:lpstr>
      <vt:lpstr>Rented_Equipment!Print_Area</vt:lpstr>
      <vt:lpstr>Summary!Print_Area</vt:lpstr>
      <vt:lpstr>Equipment!Print_Titles</vt:lpstr>
      <vt:lpstr>Labor!Print_Titles</vt:lpstr>
      <vt:lpstr>Summary!Print_Titles</vt:lpstr>
      <vt:lpstr>Quantity_Determined</vt:lpstr>
      <vt:lpstr>Reduction</vt:lpstr>
      <vt:lpstr>Removed_From</vt:lpstr>
      <vt:lpstr>Soft_Cost</vt:lpstr>
      <vt:lpstr>Temp_Staging</vt:lpstr>
      <vt:lpstr>Total_Units</vt:lpstr>
      <vt:lpstr>Units</vt:lpstr>
      <vt:lpstr>Units_Materials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Summary Spreadsheet for Completed Work</dc:title>
  <dc:creator>kyle.deshaies@fema.dhs.gov</dc:creator>
  <dc:description>Updated January 2010</dc:description>
  <cp:lastModifiedBy>Ezell, Cheryl</cp:lastModifiedBy>
  <cp:lastPrinted>2019-05-02T13:06:37Z</cp:lastPrinted>
  <dcterms:created xsi:type="dcterms:W3CDTF">2002-04-15T16:51:11Z</dcterms:created>
  <dcterms:modified xsi:type="dcterms:W3CDTF">2023-03-09T22:31:21Z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0x0101003BD4D76F64590D4084DD287D7DB8CE78</vt:lpwstr>
  </property>
</Properties>
</file>